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730" windowHeight="8400"/>
  </bookViews>
  <sheets>
    <sheet name="инструкция" sheetId="5" r:id="rId1"/>
    <sheet name="протокол" sheetId="3" r:id="rId2"/>
    <sheet name="статистика" sheetId="4" r:id="rId3"/>
  </sheets>
  <definedNames>
    <definedName name="_xlnm.Print_Area" localSheetId="0">инструкция!$A$1:$T$65</definedName>
    <definedName name="_xlnm.Print_Area" localSheetId="1">протокол!$A$1:$Y$37</definedName>
  </definedNames>
  <calcPr calcId="145621"/>
</workbook>
</file>

<file path=xl/calcChain.xml><?xml version="1.0" encoding="utf-8"?>
<calcChain xmlns="http://schemas.openxmlformats.org/spreadsheetml/2006/main">
  <c r="H27" i="4" l="1"/>
  <c r="G27" i="4"/>
  <c r="F26" i="4"/>
  <c r="G26" i="4"/>
  <c r="H26" i="4"/>
  <c r="E26" i="4"/>
  <c r="E25" i="4"/>
  <c r="F25" i="4"/>
  <c r="G25" i="4"/>
  <c r="H25" i="4"/>
  <c r="E24" i="4"/>
  <c r="F24" i="4"/>
  <c r="G24" i="4"/>
  <c r="H24" i="4"/>
  <c r="E23" i="4"/>
  <c r="F23" i="4"/>
  <c r="G23" i="4"/>
  <c r="H23" i="4"/>
  <c r="D25" i="4"/>
  <c r="D24" i="4"/>
  <c r="D23" i="4"/>
  <c r="B24" i="4"/>
  <c r="B23" i="4"/>
  <c r="B25" i="4"/>
  <c r="C25" i="4"/>
  <c r="C24" i="4"/>
  <c r="C23" i="4"/>
  <c r="Y5" i="3"/>
  <c r="Y6" i="3"/>
  <c r="Y10" i="3"/>
  <c r="Y14" i="3"/>
  <c r="Y16" i="3"/>
  <c r="Y17" i="3"/>
  <c r="Y18" i="3"/>
  <c r="Y19" i="3"/>
  <c r="Y20" i="3"/>
  <c r="Y23" i="3"/>
  <c r="Y24" i="3"/>
  <c r="Y25" i="3"/>
  <c r="Y4" i="3"/>
  <c r="W4" i="3"/>
  <c r="V4" i="3"/>
  <c r="S29" i="3" l="1"/>
  <c r="T29" i="3"/>
  <c r="U29" i="3"/>
  <c r="R29" i="3"/>
  <c r="V5" i="3"/>
  <c r="W5" i="3" s="1"/>
  <c r="Q29" i="3"/>
  <c r="K29" i="3"/>
  <c r="V24" i="3"/>
  <c r="V25" i="3"/>
  <c r="V26" i="3"/>
  <c r="Y26" i="3" s="1"/>
  <c r="V27" i="3"/>
  <c r="Y27" i="3" s="1"/>
  <c r="V28" i="3"/>
  <c r="Y28" i="3" s="1"/>
  <c r="V6" i="3"/>
  <c r="W6" i="3" s="1"/>
  <c r="V7" i="3"/>
  <c r="V8" i="3"/>
  <c r="V9" i="3"/>
  <c r="V10" i="3"/>
  <c r="V11" i="3"/>
  <c r="Y11" i="3" s="1"/>
  <c r="V12" i="3"/>
  <c r="Y12" i="3" s="1"/>
  <c r="V13" i="3"/>
  <c r="Y13" i="3" s="1"/>
  <c r="V14" i="3"/>
  <c r="V15" i="3"/>
  <c r="V16" i="3"/>
  <c r="V17" i="3"/>
  <c r="V18" i="3"/>
  <c r="V19" i="3"/>
  <c r="V20" i="3"/>
  <c r="V21" i="3"/>
  <c r="Y21" i="3" s="1"/>
  <c r="V22" i="3"/>
  <c r="Y22" i="3" s="1"/>
  <c r="V23" i="3"/>
  <c r="W15" i="3" l="1"/>
  <c r="Y15" i="3"/>
  <c r="W7" i="3"/>
  <c r="Y7" i="3"/>
  <c r="W8" i="3"/>
  <c r="Y8" i="3"/>
  <c r="W9" i="3"/>
  <c r="Y9" i="3"/>
  <c r="X9" i="3" s="1"/>
  <c r="X22" i="3"/>
  <c r="W22" i="3"/>
  <c r="X18" i="3"/>
  <c r="W18" i="3"/>
  <c r="X14" i="3"/>
  <c r="W14" i="3"/>
  <c r="X12" i="3"/>
  <c r="W12" i="3"/>
  <c r="W10" i="3"/>
  <c r="X27" i="3"/>
  <c r="W27" i="3"/>
  <c r="X25" i="3"/>
  <c r="W25" i="3"/>
  <c r="X23" i="3"/>
  <c r="W23" i="3"/>
  <c r="X21" i="3"/>
  <c r="W21" i="3"/>
  <c r="X19" i="3"/>
  <c r="W19" i="3"/>
  <c r="X17" i="3"/>
  <c r="W17" i="3"/>
  <c r="X13" i="3"/>
  <c r="W13" i="3"/>
  <c r="X11" i="3"/>
  <c r="W11" i="3"/>
  <c r="X28" i="3"/>
  <c r="W28" i="3"/>
  <c r="X26" i="3"/>
  <c r="W26" i="3"/>
  <c r="X24" i="3"/>
  <c r="W24" i="3"/>
  <c r="X20" i="3"/>
  <c r="W20" i="3"/>
  <c r="X16" i="3"/>
  <c r="W16" i="3"/>
  <c r="X15" i="3"/>
  <c r="X5" i="3"/>
  <c r="X6" i="3"/>
  <c r="X7" i="3"/>
  <c r="X8" i="3"/>
  <c r="X10" i="3"/>
  <c r="X4" i="3" l="1"/>
  <c r="B35" i="3"/>
  <c r="F5" i="4" s="1"/>
  <c r="B33" i="3"/>
  <c r="D5" i="4" s="1"/>
  <c r="B36" i="3"/>
  <c r="G5" i="4" s="1"/>
  <c r="B34" i="3"/>
  <c r="E5" i="4" s="1"/>
  <c r="C30" i="3" l="1"/>
  <c r="C31" i="3"/>
  <c r="P29" i="3"/>
  <c r="O29" i="3"/>
  <c r="N29" i="3"/>
  <c r="M29" i="3"/>
  <c r="L29" i="3"/>
  <c r="J29" i="3"/>
  <c r="I29" i="3"/>
  <c r="H29" i="3"/>
  <c r="G29" i="3"/>
  <c r="F29" i="3"/>
  <c r="E29" i="3"/>
  <c r="D29" i="3"/>
  <c r="C29" i="3"/>
  <c r="C5" i="4" l="1"/>
  <c r="C6" i="4" l="1"/>
  <c r="B6" i="4"/>
  <c r="B5" i="4"/>
  <c r="X34" i="3"/>
  <c r="V31" i="3" l="1"/>
  <c r="W31" i="3"/>
  <c r="Q36" i="3"/>
  <c r="K36" i="3"/>
  <c r="J12" i="4" s="1"/>
  <c r="Q35" i="3"/>
  <c r="K35" i="3"/>
  <c r="J11" i="4" s="1"/>
  <c r="C35" i="3"/>
  <c r="B11" i="4" s="1"/>
  <c r="C36" i="3"/>
  <c r="B12" i="4" s="1"/>
  <c r="N36" i="3"/>
  <c r="M12" i="4" s="1"/>
  <c r="S36" i="3"/>
  <c r="F36" i="3"/>
  <c r="E12" i="4" s="1"/>
  <c r="J36" i="3"/>
  <c r="I12" i="4" s="1"/>
  <c r="R36" i="3"/>
  <c r="E36" i="3"/>
  <c r="D12" i="4" s="1"/>
  <c r="I36" i="3"/>
  <c r="H12" i="4" s="1"/>
  <c r="H35" i="3"/>
  <c r="G11" i="4" s="1"/>
  <c r="M35" i="3"/>
  <c r="L11" i="4" s="1"/>
  <c r="R35" i="3"/>
  <c r="D35" i="3"/>
  <c r="C11" i="4" s="1"/>
  <c r="I35" i="3"/>
  <c r="H11" i="4" s="1"/>
  <c r="N35" i="3"/>
  <c r="M11" i="4" s="1"/>
  <c r="S35" i="3"/>
  <c r="M36" i="3"/>
  <c r="L12" i="4" s="1"/>
  <c r="L36" i="3"/>
  <c r="K12" i="4" s="1"/>
  <c r="P36" i="3"/>
  <c r="U36" i="3"/>
  <c r="D36" i="3"/>
  <c r="C12" i="4" s="1"/>
  <c r="H36" i="3"/>
  <c r="G12" i="4" s="1"/>
  <c r="O36" i="3"/>
  <c r="T36" i="3"/>
  <c r="G36" i="3"/>
  <c r="F12" i="4" s="1"/>
  <c r="F35" i="3"/>
  <c r="E11" i="4" s="1"/>
  <c r="J35" i="3"/>
  <c r="I11" i="4" s="1"/>
  <c r="O35" i="3"/>
  <c r="T35" i="3"/>
  <c r="G35" i="3"/>
  <c r="F11" i="4" s="1"/>
  <c r="L35" i="3"/>
  <c r="K11" i="4" s="1"/>
  <c r="P35" i="3"/>
  <c r="U35" i="3"/>
  <c r="E35" i="3"/>
  <c r="D11" i="4" s="1"/>
</calcChain>
</file>

<file path=xl/sharedStrings.xml><?xml version="1.0" encoding="utf-8"?>
<sst xmlns="http://schemas.openxmlformats.org/spreadsheetml/2006/main" count="71" uniqueCount="69">
  <si>
    <t>№</t>
  </si>
  <si>
    <t xml:space="preserve">выполнили </t>
  </si>
  <si>
    <t>% качества</t>
  </si>
  <si>
    <t>кол-во 5</t>
  </si>
  <si>
    <t>кол-во 4</t>
  </si>
  <si>
    <t>кол-во 3</t>
  </si>
  <si>
    <t>кол-во 2</t>
  </si>
  <si>
    <t>результаты работы</t>
  </si>
  <si>
    <t>зачет</t>
  </si>
  <si>
    <t>"5"</t>
  </si>
  <si>
    <t>"4"</t>
  </si>
  <si>
    <t>"3"</t>
  </si>
  <si>
    <t>"2"</t>
  </si>
  <si>
    <t>кол-во уч-ся</t>
  </si>
  <si>
    <t>отметки за работу</t>
  </si>
  <si>
    <t>% учащихся</t>
  </si>
  <si>
    <t>верно</t>
  </si>
  <si>
    <t>неверно</t>
  </si>
  <si>
    <t>Решаемость заданий</t>
  </si>
  <si>
    <t>Часть 2</t>
  </si>
  <si>
    <t>% успеваемости</t>
  </si>
  <si>
    <t>Итого баллов</t>
  </si>
  <si>
    <t>% выполнения</t>
  </si>
  <si>
    <t>Отметка</t>
  </si>
  <si>
    <t>Результат</t>
  </si>
  <si>
    <t>Фамилия Имя учащегося</t>
  </si>
  <si>
    <t>% неверно</t>
  </si>
  <si>
    <t>% верно</t>
  </si>
  <si>
    <t>Учитель математики и информатики МОУ Даурская СОШ</t>
  </si>
  <si>
    <t>На вновь созданные строки скопируйте соответствующие формулы</t>
  </si>
  <si>
    <t>Анализ диагностической работы по математике в 11</t>
  </si>
  <si>
    <t>___</t>
  </si>
  <si>
    <t>учитель:</t>
  </si>
  <si>
    <t>Дата проведения:</t>
  </si>
  <si>
    <t>_____________</t>
  </si>
  <si>
    <t>средний балл по классу</t>
  </si>
  <si>
    <t>средний % выполнения</t>
  </si>
  <si>
    <t>Шаблон составлен: Квиндт Наталией Юрьевной</t>
  </si>
  <si>
    <t>Если не хватает строк для записи учащихся по списку, нажмите правой кнопкой мыши на номер строки и выберите пункт ВСТАВИТЬ, повторите действие необходимое количество раз.</t>
  </si>
  <si>
    <t>Если надо убрать лишние строки, то выполнить те же действия, что и при добавлении, только выбрать пункт УДАЛИТЬ.</t>
  </si>
  <si>
    <t>nkvindt@ya.ru</t>
  </si>
  <si>
    <t>Для этого правой кнопкой мыши щелкните на ячейке с формулой  и выберите КОПИРОВАТЬ, затем в соответствующей ячейке новой строки нажать кнопку ВСТАВИТЬ:</t>
  </si>
  <si>
    <t>незачет</t>
  </si>
  <si>
    <t>0 баллов</t>
  </si>
  <si>
    <t>В классе учащихся:</t>
  </si>
  <si>
    <t>Писали работу:</t>
  </si>
  <si>
    <t xml:space="preserve">После того как таблица результатов будет заполнена все остальные графы и диаграммы будут заполнены автоматически, Вам останется только распечатать. </t>
  </si>
  <si>
    <t>E-mail:</t>
  </si>
  <si>
    <t>Анализ диагностической работы (пробного экзамена) в 11 классе по математике в форме ЕГЭ профильный уровень</t>
  </si>
  <si>
    <t>Заполните таблицу в соответствии с вашими результатами проверки экзамена. Верно решено - ставим 1, неверно - 1</t>
  </si>
  <si>
    <t>часть 1</t>
  </si>
  <si>
    <t>часть 2</t>
  </si>
  <si>
    <t>13 (2б)</t>
  </si>
  <si>
    <t>14 (2б)</t>
  </si>
  <si>
    <t>15 (2б)</t>
  </si>
  <si>
    <t>16 (3б)</t>
  </si>
  <si>
    <t>17 (3б)</t>
  </si>
  <si>
    <t>18 (4б)</t>
  </si>
  <si>
    <t>19 (4б)</t>
  </si>
  <si>
    <t>Часть 1</t>
  </si>
  <si>
    <t>Выполнили в %</t>
  </si>
  <si>
    <t>Задания с решением</t>
  </si>
  <si>
    <t>1 балл</t>
  </si>
  <si>
    <t>2 балла</t>
  </si>
  <si>
    <t>3 балла</t>
  </si>
  <si>
    <t>4 балла</t>
  </si>
  <si>
    <t>Анализ диагностической работы по математике ЕГЭ профиль</t>
  </si>
  <si>
    <t>классе в формате ЕГЭ профиль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</si>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</sst>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4"/>
      <color theme="1"/>
      <name val="Arial Black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1" xfId="1" applyBorder="1"/>
    <xf numFmtId="0" fontId="3" fillId="0" borderId="2" xfId="1" applyBorder="1"/>
    <xf numFmtId="0" fontId="5" fillId="0" borderId="0" xfId="0" applyFont="1" applyProtection="1">
      <protection hidden="1"/>
    </xf>
    <xf numFmtId="0" fontId="5" fillId="0" borderId="6" xfId="0" applyFont="1" applyBorder="1" applyProtection="1">
      <protection hidden="1"/>
    </xf>
    <xf numFmtId="0" fontId="6" fillId="0" borderId="5" xfId="0" applyFont="1" applyBorder="1" applyAlignment="1" applyProtection="1">
      <alignment horizontal="center"/>
      <protection hidden="1"/>
    </xf>
    <xf numFmtId="0" fontId="6" fillId="0" borderId="5" xfId="0" applyFont="1" applyBorder="1" applyAlignment="1" applyProtection="1">
      <alignment horizontal="right"/>
      <protection hidden="1"/>
    </xf>
    <xf numFmtId="0" fontId="5" fillId="0" borderId="5" xfId="0" applyNumberFormat="1" applyFont="1" applyBorder="1" applyAlignment="1" applyProtection="1">
      <alignment horizontal="center"/>
      <protection hidden="1"/>
    </xf>
    <xf numFmtId="0" fontId="5" fillId="0" borderId="5" xfId="0" applyFont="1" applyFill="1" applyBorder="1" applyAlignment="1" applyProtection="1">
      <alignment horizontal="right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horizontal="center"/>
      <protection hidden="1"/>
    </xf>
    <xf numFmtId="164" fontId="5" fillId="0" borderId="0" xfId="0" applyNumberFormat="1" applyFont="1" applyBorder="1" applyAlignment="1" applyProtection="1">
      <alignment horizontal="center"/>
      <protection hidden="1"/>
    </xf>
    <xf numFmtId="1" fontId="0" fillId="0" borderId="0" xfId="0" applyNumberFormat="1"/>
    <xf numFmtId="1" fontId="5" fillId="0" borderId="5" xfId="0" applyNumberFormat="1" applyFont="1" applyBorder="1" applyAlignment="1" applyProtection="1">
      <alignment horizontal="center"/>
      <protection hidden="1"/>
    </xf>
    <xf numFmtId="1" fontId="0" fillId="0" borderId="9" xfId="0" applyNumberFormat="1" applyBorder="1"/>
    <xf numFmtId="0" fontId="0" fillId="0" borderId="0" xfId="0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2"/>
    <xf numFmtId="0" fontId="5" fillId="0" borderId="0" xfId="0" applyFont="1" applyFill="1" applyBorder="1" applyAlignment="1" applyProtection="1">
      <alignment horizontal="right"/>
      <protection hidden="1"/>
    </xf>
    <xf numFmtId="1" fontId="5" fillId="0" borderId="0" xfId="0" applyNumberFormat="1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4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right" vertical="center" wrapText="1"/>
      <protection hidden="1"/>
    </xf>
    <xf numFmtId="0" fontId="0" fillId="0" borderId="5" xfId="0" applyBorder="1" applyAlignment="1" applyProtection="1">
      <alignment horizontal="right" vertical="center" wrapText="1"/>
      <protection hidden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/>
      <protection hidden="1"/>
    </xf>
    <xf numFmtId="1" fontId="5" fillId="0" borderId="3" xfId="0" applyNumberFormat="1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left"/>
    </xf>
    <xf numFmtId="0" fontId="5" fillId="0" borderId="5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vertical="center" wrapText="1"/>
      <protection hidden="1"/>
    </xf>
    <xf numFmtId="0" fontId="0" fillId="0" borderId="10" xfId="0" applyFon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848981499029029E-2"/>
          <c:y val="4.6457624427784734E-2"/>
          <c:w val="0.75115952359213312"/>
          <c:h val="0.92259846276542024"/>
        </c:manualLayout>
      </c:layout>
      <c:pie3DChart>
        <c:varyColors val="1"/>
        <c:ser>
          <c:idx val="0"/>
          <c:order val="0"/>
          <c:explosion val="25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статистика!$D$4:$G$4</c:f>
              <c:strCache>
                <c:ptCount val="4"/>
                <c:pt idx="0">
                  <c:v>"5"</c:v>
                </c:pt>
                <c:pt idx="1">
                  <c:v>"4"</c:v>
                </c:pt>
                <c:pt idx="2">
                  <c:v>"3"</c:v>
                </c:pt>
                <c:pt idx="3">
                  <c:v>"2"</c:v>
                </c:pt>
              </c:strCache>
            </c:strRef>
          </c:cat>
          <c:val>
            <c:numRef>
              <c:f>статистика!$D$5:$G$5</c:f>
              <c:numCache>
                <c:formatCode>0</c:formatCode>
                <c:ptCount val="4"/>
                <c:pt idx="0">
                  <c:v>1</c:v>
                </c:pt>
                <c:pt idx="1">
                  <c:v>4</c:v>
                </c:pt>
                <c:pt idx="2">
                  <c:v>18</c:v>
                </c:pt>
                <c:pt idx="3">
                  <c:v>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статистика!$A$11</c:f>
              <c:strCache>
                <c:ptCount val="1"/>
                <c:pt idx="0">
                  <c:v>верно</c:v>
                </c:pt>
              </c:strCache>
            </c:strRef>
          </c:tx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статистика!$B$11:$M$11</c:f>
              <c:numCache>
                <c:formatCode>0</c:formatCode>
                <c:ptCount val="12"/>
                <c:pt idx="0">
                  <c:v>80</c:v>
                </c:pt>
                <c:pt idx="1">
                  <c:v>80</c:v>
                </c:pt>
                <c:pt idx="2">
                  <c:v>76</c:v>
                </c:pt>
                <c:pt idx="3">
                  <c:v>88</c:v>
                </c:pt>
                <c:pt idx="4">
                  <c:v>92</c:v>
                </c:pt>
                <c:pt idx="5">
                  <c:v>68</c:v>
                </c:pt>
                <c:pt idx="6">
                  <c:v>64</c:v>
                </c:pt>
                <c:pt idx="7">
                  <c:v>60</c:v>
                </c:pt>
                <c:pt idx="8">
                  <c:v>44</c:v>
                </c:pt>
                <c:pt idx="9">
                  <c:v>44</c:v>
                </c:pt>
                <c:pt idx="10">
                  <c:v>36</c:v>
                </c:pt>
                <c:pt idx="11">
                  <c:v>52</c:v>
                </c:pt>
              </c:numCache>
            </c:numRef>
          </c:val>
        </c:ser>
        <c:ser>
          <c:idx val="1"/>
          <c:order val="1"/>
          <c:tx>
            <c:strRef>
              <c:f>статистика!$A$12</c:f>
              <c:strCache>
                <c:ptCount val="1"/>
                <c:pt idx="0">
                  <c:v>неверно</c:v>
                </c:pt>
              </c:strCache>
            </c:strRef>
          </c:tx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статистика!$B$12:$M$12</c:f>
              <c:numCache>
                <c:formatCode>0</c:formatCode>
                <c:ptCount val="12"/>
                <c:pt idx="0">
                  <c:v>20</c:v>
                </c:pt>
                <c:pt idx="1">
                  <c:v>20</c:v>
                </c:pt>
                <c:pt idx="2">
                  <c:v>24</c:v>
                </c:pt>
                <c:pt idx="3">
                  <c:v>12</c:v>
                </c:pt>
                <c:pt idx="4">
                  <c:v>8</c:v>
                </c:pt>
                <c:pt idx="5">
                  <c:v>32</c:v>
                </c:pt>
                <c:pt idx="6">
                  <c:v>36</c:v>
                </c:pt>
                <c:pt idx="7">
                  <c:v>40</c:v>
                </c:pt>
                <c:pt idx="8">
                  <c:v>56</c:v>
                </c:pt>
                <c:pt idx="9">
                  <c:v>56</c:v>
                </c:pt>
                <c:pt idx="10">
                  <c:v>64</c:v>
                </c:pt>
                <c:pt idx="11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76933376"/>
        <c:axId val="81534976"/>
      </c:barChart>
      <c:catAx>
        <c:axId val="76933376"/>
        <c:scaling>
          <c:orientation val="minMax"/>
        </c:scaling>
        <c:delete val="0"/>
        <c:axPos val="b"/>
        <c:majorTickMark val="none"/>
        <c:minorTickMark val="none"/>
        <c:tickLblPos val="nextTo"/>
        <c:crossAx val="81534976"/>
        <c:crosses val="autoZero"/>
        <c:auto val="1"/>
        <c:lblAlgn val="ctr"/>
        <c:lblOffset val="100"/>
        <c:noMultiLvlLbl val="0"/>
      </c:catAx>
      <c:valAx>
        <c:axId val="81534976"/>
        <c:scaling>
          <c:orientation val="minMax"/>
          <c:max val="100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76933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статистика!$A$23</c:f>
              <c:strCache>
                <c:ptCount val="1"/>
                <c:pt idx="0">
                  <c:v>0 баллов</c:v>
                </c:pt>
              </c:strCache>
            </c:strRef>
          </c:tx>
          <c:invertIfNegative val="0"/>
          <c:cat>
            <c:numRef>
              <c:f>статистика!$B$22:$H$22</c:f>
              <c:numCache>
                <c:formatCode>General</c:formatCode>
                <c:ptCount val="7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</c:numCache>
            </c:numRef>
          </c:cat>
          <c:val>
            <c:numRef>
              <c:f>статистика!$B$23:$H$23</c:f>
              <c:numCache>
                <c:formatCode>General</c:formatCode>
                <c:ptCount val="7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19</c:v>
                </c:pt>
                <c:pt idx="5">
                  <c:v>21</c:v>
                </c:pt>
                <c:pt idx="6">
                  <c:v>24</c:v>
                </c:pt>
              </c:numCache>
            </c:numRef>
          </c:val>
        </c:ser>
        <c:ser>
          <c:idx val="1"/>
          <c:order val="1"/>
          <c:tx>
            <c:strRef>
              <c:f>статистика!$A$24</c:f>
              <c:strCache>
                <c:ptCount val="1"/>
                <c:pt idx="0">
                  <c:v>1 балл</c:v>
                </c:pt>
              </c:strCache>
            </c:strRef>
          </c:tx>
          <c:invertIfNegative val="0"/>
          <c:cat>
            <c:numRef>
              <c:f>статистика!$B$22:$H$22</c:f>
              <c:numCache>
                <c:formatCode>General</c:formatCode>
                <c:ptCount val="7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</c:numCache>
            </c:numRef>
          </c:cat>
          <c:val>
            <c:numRef>
              <c:f>статистика!$B$24:$H$24</c:f>
              <c:numCache>
                <c:formatCode>General</c:formatCode>
                <c:ptCount val="7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статистика!$A$25</c:f>
              <c:strCache>
                <c:ptCount val="1"/>
                <c:pt idx="0">
                  <c:v>2 балла</c:v>
                </c:pt>
              </c:strCache>
            </c:strRef>
          </c:tx>
          <c:invertIfNegative val="0"/>
          <c:cat>
            <c:numRef>
              <c:f>статистика!$B$22:$H$22</c:f>
              <c:numCache>
                <c:formatCode>General</c:formatCode>
                <c:ptCount val="7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</c:numCache>
            </c:numRef>
          </c:cat>
          <c:val>
            <c:numRef>
              <c:f>статистика!$B$25:$H$25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статистика!$A$26</c:f>
              <c:strCache>
                <c:ptCount val="1"/>
                <c:pt idx="0">
                  <c:v>3 балла</c:v>
                </c:pt>
              </c:strCache>
            </c:strRef>
          </c:tx>
          <c:invertIfNegative val="0"/>
          <c:cat>
            <c:numRef>
              <c:f>статистика!$B$22:$H$22</c:f>
              <c:numCache>
                <c:formatCode>General</c:formatCode>
                <c:ptCount val="7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</c:numCache>
            </c:numRef>
          </c:cat>
          <c:val>
            <c:numRef>
              <c:f>статистика!$B$26:$H$26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статистика!$A$27</c:f>
              <c:strCache>
                <c:ptCount val="1"/>
                <c:pt idx="0">
                  <c:v>4 балла</c:v>
                </c:pt>
              </c:strCache>
            </c:strRef>
          </c:tx>
          <c:invertIfNegative val="0"/>
          <c:cat>
            <c:numRef>
              <c:f>статистика!$B$22:$H$22</c:f>
              <c:numCache>
                <c:formatCode>General</c:formatCode>
                <c:ptCount val="7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</c:numCache>
            </c:numRef>
          </c:cat>
          <c:val>
            <c:numRef>
              <c:f>статистика!$B$27:$H$27</c:f>
              <c:numCache>
                <c:formatCode>General</c:formatCode>
                <c:ptCount val="7"/>
                <c:pt idx="5">
                  <c:v>0</c:v>
                </c:pt>
                <c:pt idx="6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88992"/>
        <c:axId val="81590528"/>
      </c:barChart>
      <c:catAx>
        <c:axId val="815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 b="1"/>
            </a:pPr>
            <a:endParaRPr lang="ru-RU"/>
          </a:p>
        </c:txPr>
        <c:crossAx val="81590528"/>
        <c:crosses val="autoZero"/>
        <c:auto val="1"/>
        <c:lblAlgn val="ctr"/>
        <c:lblOffset val="100"/>
        <c:noMultiLvlLbl val="0"/>
      </c:catAx>
      <c:valAx>
        <c:axId val="81590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588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33</xdr:row>
      <xdr:rowOff>0</xdr:rowOff>
    </xdr:from>
    <xdr:to>
      <xdr:col>17</xdr:col>
      <xdr:colOff>198400</xdr:colOff>
      <xdr:row>53</xdr:row>
      <xdr:rowOff>9525</xdr:rowOff>
    </xdr:to>
    <xdr:pic>
      <xdr:nvPicPr>
        <xdr:cNvPr id="8" name="Рисунок 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453" b="47780"/>
        <a:stretch/>
      </xdr:blipFill>
      <xdr:spPr>
        <a:xfrm>
          <a:off x="5153025" y="6372225"/>
          <a:ext cx="4884700" cy="38195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33</xdr:row>
      <xdr:rowOff>123826</xdr:rowOff>
    </xdr:from>
    <xdr:to>
      <xdr:col>9</xdr:col>
      <xdr:colOff>28575</xdr:colOff>
      <xdr:row>46</xdr:row>
      <xdr:rowOff>26525</xdr:rowOff>
    </xdr:to>
    <xdr:pic>
      <xdr:nvPicPr>
        <xdr:cNvPr id="6" name="Рисунок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1251" t="27867" b="30722"/>
        <a:stretch/>
      </xdr:blipFill>
      <xdr:spPr>
        <a:xfrm>
          <a:off x="9525" y="6496051"/>
          <a:ext cx="4981575" cy="237919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11</xdr:row>
      <xdr:rowOff>57150</xdr:rowOff>
    </xdr:from>
    <xdr:to>
      <xdr:col>9</xdr:col>
      <xdr:colOff>209550</xdr:colOff>
      <xdr:row>29</xdr:row>
      <xdr:rowOff>171450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44925" r="61708" b="6630"/>
        <a:stretch/>
      </xdr:blipFill>
      <xdr:spPr>
        <a:xfrm>
          <a:off x="190500" y="2238375"/>
          <a:ext cx="4981575" cy="3543300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476250</xdr:colOff>
      <xdr:row>11</xdr:row>
      <xdr:rowOff>76200</xdr:rowOff>
    </xdr:from>
    <xdr:to>
      <xdr:col>17</xdr:col>
      <xdr:colOff>533399</xdr:colOff>
      <xdr:row>30</xdr:row>
      <xdr:rowOff>57149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44928" r="62075" b="5846"/>
        <a:stretch/>
      </xdr:blipFill>
      <xdr:spPr>
        <a:xfrm>
          <a:off x="5438775" y="2257425"/>
          <a:ext cx="4933949" cy="3600449"/>
        </a:xfrm>
        <a:prstGeom prst="rect">
          <a:avLst/>
        </a:prstGeom>
      </xdr:spPr>
    </xdr:pic>
    <xdr:clientData/>
  </xdr:twoCellAnchor>
  <xdr:twoCellAnchor>
    <xdr:from>
      <xdr:col>12</xdr:col>
      <xdr:colOff>76201</xdr:colOff>
      <xdr:row>21</xdr:row>
      <xdr:rowOff>142875</xdr:rowOff>
    </xdr:from>
    <xdr:to>
      <xdr:col>12</xdr:col>
      <xdr:colOff>161925</xdr:colOff>
      <xdr:row>23</xdr:row>
      <xdr:rowOff>133350</xdr:rowOff>
    </xdr:to>
    <xdr:sp macro="" textlink="">
      <xdr:nvSpPr>
        <xdr:cNvPr id="3" name="Стрелка вверх 2"/>
        <xdr:cNvSpPr/>
      </xdr:nvSpPr>
      <xdr:spPr>
        <a:xfrm>
          <a:off x="6867526" y="4229100"/>
          <a:ext cx="85724" cy="371475"/>
        </a:xfrm>
        <a:prstGeom prst="upArrow">
          <a:avLst/>
        </a:prstGeom>
        <a:solidFill>
          <a:srgbClr val="FF0000"/>
        </a:solidFill>
        <a:ln>
          <a:solidFill>
            <a:srgbClr val="C00000"/>
          </a:solidFill>
        </a:ln>
        <a:scene3d>
          <a:camera prst="perspectiveHeroicExtremeLeftFacing">
            <a:rot lat="487347" lon="2067641" rev="1925486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371476</xdr:colOff>
      <xdr:row>15</xdr:row>
      <xdr:rowOff>9525</xdr:rowOff>
    </xdr:from>
    <xdr:to>
      <xdr:col>0</xdr:col>
      <xdr:colOff>457200</xdr:colOff>
      <xdr:row>17</xdr:row>
      <xdr:rowOff>0</xdr:rowOff>
    </xdr:to>
    <xdr:sp macro="" textlink="">
      <xdr:nvSpPr>
        <xdr:cNvPr id="4" name="Стрелка вверх 3"/>
        <xdr:cNvSpPr/>
      </xdr:nvSpPr>
      <xdr:spPr>
        <a:xfrm>
          <a:off x="371476" y="2952750"/>
          <a:ext cx="85724" cy="371475"/>
        </a:xfrm>
        <a:prstGeom prst="upArrow">
          <a:avLst/>
        </a:prstGeom>
        <a:solidFill>
          <a:srgbClr val="FF0000"/>
        </a:solidFill>
        <a:ln>
          <a:solidFill>
            <a:srgbClr val="C00000"/>
          </a:solidFill>
        </a:ln>
        <a:scene3d>
          <a:camera prst="perspectiveHeroicExtremeLeftFacing">
            <a:rot lat="487347" lon="2067641" rev="1925486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19051</xdr:colOff>
      <xdr:row>39</xdr:row>
      <xdr:rowOff>114300</xdr:rowOff>
    </xdr:from>
    <xdr:to>
      <xdr:col>5</xdr:col>
      <xdr:colOff>104775</xdr:colOff>
      <xdr:row>41</xdr:row>
      <xdr:rowOff>104775</xdr:rowOff>
    </xdr:to>
    <xdr:sp macro="" textlink="">
      <xdr:nvSpPr>
        <xdr:cNvPr id="7" name="Стрелка вверх 6"/>
        <xdr:cNvSpPr/>
      </xdr:nvSpPr>
      <xdr:spPr>
        <a:xfrm>
          <a:off x="3067051" y="7629525"/>
          <a:ext cx="85724" cy="371475"/>
        </a:xfrm>
        <a:prstGeom prst="upArrow">
          <a:avLst/>
        </a:prstGeom>
        <a:solidFill>
          <a:srgbClr val="FF0000"/>
        </a:solidFill>
        <a:ln>
          <a:solidFill>
            <a:srgbClr val="C00000"/>
          </a:solidFill>
        </a:ln>
        <a:scene3d>
          <a:camera prst="perspectiveHeroicExtremeLeftFacing">
            <a:rot lat="487347" lon="2067641" rev="1925486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13</xdr:col>
      <xdr:colOff>190501</xdr:colOff>
      <xdr:row>36</xdr:row>
      <xdr:rowOff>0</xdr:rowOff>
    </xdr:from>
    <xdr:to>
      <xdr:col>13</xdr:col>
      <xdr:colOff>276225</xdr:colOff>
      <xdr:row>37</xdr:row>
      <xdr:rowOff>180975</xdr:rowOff>
    </xdr:to>
    <xdr:sp macro="" textlink="">
      <xdr:nvSpPr>
        <xdr:cNvPr id="9" name="Стрелка вверх 8"/>
        <xdr:cNvSpPr/>
      </xdr:nvSpPr>
      <xdr:spPr>
        <a:xfrm>
          <a:off x="7591426" y="6943725"/>
          <a:ext cx="85724" cy="371475"/>
        </a:xfrm>
        <a:prstGeom prst="upArrow">
          <a:avLst/>
        </a:prstGeom>
        <a:solidFill>
          <a:srgbClr val="FF0000"/>
        </a:solidFill>
        <a:ln>
          <a:solidFill>
            <a:srgbClr val="C00000"/>
          </a:solidFill>
        </a:ln>
        <a:scene3d>
          <a:camera prst="perspectiveHeroicExtremeLeftFacing">
            <a:rot lat="487347" lon="2067641" rev="1925486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95251</xdr:colOff>
      <xdr:row>1</xdr:row>
      <xdr:rowOff>30163</xdr:rowOff>
    </xdr:from>
    <xdr:to>
      <xdr:col>14</xdr:col>
      <xdr:colOff>257175</xdr:colOff>
      <xdr:row>7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12</xdr:row>
      <xdr:rowOff>100012</xdr:rowOff>
    </xdr:from>
    <xdr:to>
      <xdr:col>10</xdr:col>
      <xdr:colOff>273050</xdr:colOff>
      <xdr:row>19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250824</xdr:colOff>
      <xdr:row>19</xdr:row>
      <xdr:rowOff>55563</xdr:rowOff>
    </xdr:from>
    <xdr:to>
      <xdr:col>17</xdr:col>
      <xdr:colOff>250824</xdr:colOff>
      <xdr:row>29</xdr:row>
      <xdr:rowOff>79376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kvindt@ya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view="pageBreakPreview" zoomScaleNormal="100" zoomScaleSheetLayoutView="100" workbookViewId="0">
      <selection activeCell="S37" sqref="S37"/>
    </sheetView>
  </sheetViews>
  <sheetFormatPr defaultRowHeight="15" x14ac:dyDescent="0.25"/>
  <cols>
    <col min="7" max="7" width="4.85546875" customWidth="1"/>
    <col min="8" max="8" width="5.5703125" customWidth="1"/>
  </cols>
  <sheetData>
    <row r="1" spans="1:13" ht="15" customHeight="1" x14ac:dyDescent="0.25">
      <c r="B1" s="25"/>
      <c r="C1" s="25"/>
      <c r="D1" s="25"/>
      <c r="E1" s="25"/>
      <c r="F1" s="25"/>
      <c r="G1" s="25"/>
      <c r="H1" s="25"/>
      <c r="I1" s="25"/>
    </row>
    <row r="2" spans="1:13" x14ac:dyDescent="0.25">
      <c r="A2" s="37" t="s">
        <v>48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ht="21.75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</row>
    <row r="5" spans="1:13" x14ac:dyDescent="0.25">
      <c r="A5" s="36" t="s">
        <v>37</v>
      </c>
      <c r="B5" s="36"/>
      <c r="C5" s="36"/>
      <c r="D5" s="36"/>
      <c r="E5" s="36"/>
      <c r="F5" s="36"/>
      <c r="G5" s="34"/>
      <c r="H5" s="34"/>
      <c r="I5" s="35" t="s">
        <v>47</v>
      </c>
      <c r="J5" s="28" t="s">
        <v>40</v>
      </c>
    </row>
    <row r="6" spans="1:13" x14ac:dyDescent="0.25">
      <c r="A6" s="36" t="s">
        <v>28</v>
      </c>
      <c r="B6" s="36"/>
      <c r="C6" s="36"/>
      <c r="D6" s="36"/>
      <c r="E6" s="36"/>
      <c r="F6" s="36"/>
      <c r="G6" s="36"/>
      <c r="H6" s="36"/>
      <c r="I6" s="36"/>
    </row>
    <row r="8" spans="1:13" x14ac:dyDescent="0.25">
      <c r="A8" t="s">
        <v>49</v>
      </c>
    </row>
    <row r="9" spans="1:13" x14ac:dyDescent="0.25">
      <c r="A9" s="37" t="s">
        <v>38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3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3" x14ac:dyDescent="0.25">
      <c r="A11" t="s">
        <v>39</v>
      </c>
    </row>
    <row r="31" spans="1:13" x14ac:dyDescent="0.25">
      <c r="A31" t="s">
        <v>29</v>
      </c>
    </row>
    <row r="32" spans="1:13" x14ac:dyDescent="0.25">
      <c r="A32" s="37" t="s">
        <v>41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3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</row>
    <row r="55" spans="1:1" x14ac:dyDescent="0.25">
      <c r="A55" t="s">
        <v>46</v>
      </c>
    </row>
  </sheetData>
  <mergeCells count="5">
    <mergeCell ref="A32:M33"/>
    <mergeCell ref="A6:I6"/>
    <mergeCell ref="A5:F5"/>
    <mergeCell ref="A2:K3"/>
    <mergeCell ref="A9:M10"/>
  </mergeCells>
  <hyperlinks>
    <hyperlink ref="J5" r:id="rId1"/>
  </hyperlinks>
  <pageMargins left="0.7" right="0.7" top="0.75" bottom="0.75" header="0.3" footer="0.3"/>
  <pageSetup paperSize="9" scale="4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view="pageBreakPreview" zoomScale="90" zoomScaleNormal="100" zoomScaleSheetLayoutView="90" workbookViewId="0">
      <selection activeCell="F8" sqref="F8"/>
    </sheetView>
  </sheetViews>
  <sheetFormatPr defaultRowHeight="15" x14ac:dyDescent="0.25"/>
  <cols>
    <col min="1" max="1" width="9.42578125" customWidth="1"/>
    <col min="2" max="2" width="20.85546875" customWidth="1"/>
    <col min="3" max="17" width="4.7109375" customWidth="1"/>
    <col min="18" max="21" width="6.7109375" customWidth="1"/>
    <col min="22" max="22" width="16.7109375" customWidth="1"/>
    <col min="23" max="23" width="15.140625" customWidth="1"/>
    <col min="24" max="24" width="11.42578125" customWidth="1"/>
    <col min="25" max="25" width="9.28515625" customWidth="1"/>
    <col min="26" max="26" width="10.7109375" customWidth="1"/>
    <col min="27" max="27" width="5.7109375" customWidth="1"/>
    <col min="28" max="28" width="5.28515625" customWidth="1"/>
    <col min="29" max="29" width="4.7109375" customWidth="1"/>
    <col min="30" max="30" width="4.85546875" customWidth="1"/>
    <col min="31" max="31" width="5" customWidth="1"/>
    <col min="32" max="32" width="5.140625" customWidth="1"/>
    <col min="33" max="33" width="6.42578125" customWidth="1"/>
  </cols>
  <sheetData>
    <row r="1" spans="1:33" x14ac:dyDescent="0.25">
      <c r="A1" s="42" t="s">
        <v>30</v>
      </c>
      <c r="B1" s="42"/>
      <c r="C1" s="53"/>
      <c r="D1" s="53"/>
      <c r="E1" s="53"/>
      <c r="F1" s="53"/>
      <c r="G1" s="27" t="s">
        <v>31</v>
      </c>
      <c r="H1" t="s">
        <v>67</v>
      </c>
      <c r="M1" s="27"/>
      <c r="O1" t="s">
        <v>32</v>
      </c>
      <c r="P1" s="66"/>
      <c r="Q1" s="43" t="s">
        <v>68</v>
      </c>
      <c r="R1" s="43"/>
      <c r="S1" s="43"/>
      <c r="T1" s="43"/>
      <c r="U1" s="57" t="s">
        <v>33</v>
      </c>
      <c r="V1" s="57"/>
      <c r="W1" s="27" t="s">
        <v>34</v>
      </c>
    </row>
    <row r="2" spans="1:33" x14ac:dyDescent="0.25">
      <c r="A2" s="55" t="s">
        <v>0</v>
      </c>
      <c r="B2" s="55" t="s">
        <v>25</v>
      </c>
      <c r="C2" s="54" t="s">
        <v>50</v>
      </c>
      <c r="D2" s="54"/>
      <c r="E2" s="54"/>
      <c r="F2" s="54"/>
      <c r="G2" s="54"/>
      <c r="H2" s="54"/>
      <c r="I2" s="54"/>
      <c r="J2" s="54"/>
      <c r="K2" s="54" t="s">
        <v>51</v>
      </c>
      <c r="L2" s="54"/>
      <c r="M2" s="54"/>
      <c r="N2" s="54"/>
      <c r="O2" s="54" t="s">
        <v>61</v>
      </c>
      <c r="P2" s="54"/>
      <c r="Q2" s="54"/>
      <c r="R2" s="54"/>
      <c r="S2" s="54"/>
      <c r="T2" s="54"/>
      <c r="U2" s="54"/>
      <c r="V2" s="40" t="s">
        <v>21</v>
      </c>
      <c r="W2" s="40" t="s">
        <v>22</v>
      </c>
      <c r="X2" s="40" t="s">
        <v>24</v>
      </c>
      <c r="Y2" s="58" t="s">
        <v>23</v>
      </c>
    </row>
    <row r="3" spans="1:33" ht="28.5" x14ac:dyDescent="0.25">
      <c r="A3" s="56"/>
      <c r="B3" s="56"/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21">
        <v>10</v>
      </c>
      <c r="M3" s="21">
        <v>11</v>
      </c>
      <c r="N3" s="21">
        <v>12</v>
      </c>
      <c r="O3" s="21" t="s">
        <v>52</v>
      </c>
      <c r="P3" s="33" t="s">
        <v>53</v>
      </c>
      <c r="Q3" s="33" t="s">
        <v>54</v>
      </c>
      <c r="R3" s="21" t="s">
        <v>55</v>
      </c>
      <c r="S3" s="33" t="s">
        <v>56</v>
      </c>
      <c r="T3" s="21" t="s">
        <v>57</v>
      </c>
      <c r="U3" s="33" t="s">
        <v>58</v>
      </c>
      <c r="V3" s="41"/>
      <c r="W3" s="41"/>
      <c r="X3" s="41"/>
      <c r="Y3" s="59"/>
      <c r="Z3" s="15"/>
      <c r="AA3" s="15"/>
      <c r="AB3" s="15"/>
      <c r="AC3" s="15"/>
      <c r="AD3" s="15"/>
      <c r="AE3" s="16"/>
      <c r="AF3" s="17"/>
      <c r="AG3" s="16"/>
    </row>
    <row r="4" spans="1:33" x14ac:dyDescent="0.25">
      <c r="A4" s="26">
        <v>1</v>
      </c>
      <c r="B4" s="26"/>
      <c r="C4" s="26">
        <v>0</v>
      </c>
      <c r="D4" s="26">
        <v>1</v>
      </c>
      <c r="E4" s="26">
        <v>0</v>
      </c>
      <c r="F4" s="26">
        <v>1</v>
      </c>
      <c r="G4" s="26">
        <v>1</v>
      </c>
      <c r="H4" s="26">
        <v>1</v>
      </c>
      <c r="I4" s="26">
        <v>0</v>
      </c>
      <c r="J4" s="26">
        <v>1</v>
      </c>
      <c r="K4" s="26">
        <v>0</v>
      </c>
      <c r="L4" s="26">
        <v>0</v>
      </c>
      <c r="M4" s="26">
        <v>1</v>
      </c>
      <c r="N4" s="26">
        <v>1</v>
      </c>
      <c r="O4" s="26">
        <v>2</v>
      </c>
      <c r="P4" s="26">
        <v>1</v>
      </c>
      <c r="Q4" s="26">
        <v>1</v>
      </c>
      <c r="R4" s="26">
        <v>2</v>
      </c>
      <c r="S4" s="26">
        <v>1</v>
      </c>
      <c r="T4" s="26">
        <v>2</v>
      </c>
      <c r="U4" s="26">
        <v>0</v>
      </c>
      <c r="V4" s="26">
        <f>SUM(C4:U4)</f>
        <v>16</v>
      </c>
      <c r="W4" s="23">
        <f>V4/32*100</f>
        <v>50</v>
      </c>
      <c r="X4" s="23" t="str">
        <f>IF(Y4&gt;=3,"зачет","незачет")</f>
        <v>зачет</v>
      </c>
      <c r="Y4" s="21">
        <f>IF(AND(V4&gt;=6,V4&lt;=12),3,IF(AND(V4&gt;=13,V4&lt;=20),4,IF(V4&gt;=21,5,2)))</f>
        <v>4</v>
      </c>
      <c r="Z4" s="18"/>
      <c r="AA4" s="18"/>
      <c r="AB4" s="18"/>
      <c r="AC4" s="18"/>
      <c r="AD4" s="18"/>
      <c r="AE4" s="18"/>
      <c r="AF4" s="16"/>
      <c r="AG4" s="16"/>
    </row>
    <row r="5" spans="1:33" x14ac:dyDescent="0.25">
      <c r="A5" s="26">
        <v>2</v>
      </c>
      <c r="B5" s="26"/>
      <c r="C5" s="26">
        <v>1</v>
      </c>
      <c r="D5" s="26">
        <v>1</v>
      </c>
      <c r="E5" s="26">
        <v>1</v>
      </c>
      <c r="F5" s="26">
        <v>1</v>
      </c>
      <c r="G5" s="26">
        <v>1</v>
      </c>
      <c r="H5" s="26">
        <v>1</v>
      </c>
      <c r="I5" s="26">
        <v>1</v>
      </c>
      <c r="J5" s="26">
        <v>1</v>
      </c>
      <c r="K5" s="26">
        <v>0</v>
      </c>
      <c r="L5" s="26">
        <v>1</v>
      </c>
      <c r="M5" s="26">
        <v>0</v>
      </c>
      <c r="N5" s="26">
        <v>1</v>
      </c>
      <c r="O5" s="26">
        <v>0</v>
      </c>
      <c r="P5" s="26">
        <v>0</v>
      </c>
      <c r="Q5" s="26">
        <v>0</v>
      </c>
      <c r="R5" s="26">
        <v>1</v>
      </c>
      <c r="S5" s="26">
        <v>0</v>
      </c>
      <c r="T5" s="26">
        <v>0</v>
      </c>
      <c r="U5" s="26">
        <v>0</v>
      </c>
      <c r="V5" s="26">
        <f>SUM(C5:U5)</f>
        <v>11</v>
      </c>
      <c r="W5" s="23">
        <f t="shared" ref="W5:W28" si="0">V5/32*100</f>
        <v>34.375</v>
      </c>
      <c r="X5" s="23" t="str">
        <f t="shared" ref="X5:X28" si="1">IF(Y5&gt;=3,"зачет","незачет")</f>
        <v>зачет</v>
      </c>
      <c r="Y5" s="33">
        <f t="shared" ref="Y5:Y28" si="2">IF(AND(V5&gt;=6,V5&lt;=12),3,IF(AND(V5&gt;=13,V5&lt;=20),4,IF(V5&gt;=21,5,2)))</f>
        <v>3</v>
      </c>
      <c r="Z5" s="18"/>
      <c r="AA5" s="18"/>
      <c r="AB5" s="18"/>
      <c r="AC5" s="18"/>
      <c r="AD5" s="18"/>
      <c r="AE5" s="18"/>
      <c r="AF5" s="16"/>
      <c r="AG5" s="16"/>
    </row>
    <row r="6" spans="1:33" x14ac:dyDescent="0.25">
      <c r="A6" s="26">
        <v>3</v>
      </c>
      <c r="B6" s="26"/>
      <c r="C6" s="26">
        <v>1</v>
      </c>
      <c r="D6" s="26">
        <v>1</v>
      </c>
      <c r="E6" s="26">
        <v>0</v>
      </c>
      <c r="F6" s="26">
        <v>1</v>
      </c>
      <c r="G6" s="26">
        <v>1</v>
      </c>
      <c r="H6" s="26">
        <v>1</v>
      </c>
      <c r="I6" s="26">
        <v>0</v>
      </c>
      <c r="J6" s="26">
        <v>1</v>
      </c>
      <c r="K6" s="26">
        <v>1</v>
      </c>
      <c r="L6" s="26">
        <v>1</v>
      </c>
      <c r="M6" s="26">
        <v>0</v>
      </c>
      <c r="N6" s="26">
        <v>1</v>
      </c>
      <c r="O6" s="26">
        <v>0</v>
      </c>
      <c r="P6" s="26">
        <v>0</v>
      </c>
      <c r="Q6" s="26">
        <v>0</v>
      </c>
      <c r="R6" s="26">
        <v>2</v>
      </c>
      <c r="S6" s="26">
        <v>1</v>
      </c>
      <c r="T6" s="26">
        <v>2</v>
      </c>
      <c r="U6" s="26">
        <v>0</v>
      </c>
      <c r="V6" s="26">
        <f>SUM(C6:U6)</f>
        <v>14</v>
      </c>
      <c r="W6" s="23">
        <f t="shared" si="0"/>
        <v>43.75</v>
      </c>
      <c r="X6" s="23" t="str">
        <f t="shared" si="1"/>
        <v>зачет</v>
      </c>
      <c r="Y6" s="33">
        <f t="shared" si="2"/>
        <v>4</v>
      </c>
      <c r="Z6" s="18"/>
      <c r="AA6" s="18"/>
      <c r="AB6" s="18"/>
      <c r="AC6" s="18"/>
      <c r="AD6" s="18"/>
      <c r="AE6" s="18"/>
      <c r="AF6" s="16"/>
      <c r="AG6" s="16"/>
    </row>
    <row r="7" spans="1:33" x14ac:dyDescent="0.25">
      <c r="A7" s="26">
        <v>4</v>
      </c>
      <c r="B7" s="26"/>
      <c r="C7" s="26">
        <v>1</v>
      </c>
      <c r="D7" s="26">
        <v>1</v>
      </c>
      <c r="E7" s="26">
        <v>0</v>
      </c>
      <c r="F7" s="26">
        <v>1</v>
      </c>
      <c r="G7" s="26">
        <v>1</v>
      </c>
      <c r="H7" s="26">
        <v>1</v>
      </c>
      <c r="I7" s="26">
        <v>0</v>
      </c>
      <c r="J7" s="26">
        <v>1</v>
      </c>
      <c r="K7" s="26">
        <v>0</v>
      </c>
      <c r="L7" s="26">
        <v>0</v>
      </c>
      <c r="M7" s="26">
        <v>0</v>
      </c>
      <c r="N7" s="26">
        <v>1</v>
      </c>
      <c r="O7" s="26">
        <v>0</v>
      </c>
      <c r="P7" s="26">
        <v>0</v>
      </c>
      <c r="Q7" s="26">
        <v>0</v>
      </c>
      <c r="R7" s="26">
        <v>0</v>
      </c>
      <c r="S7" s="26">
        <v>1</v>
      </c>
      <c r="T7" s="26">
        <v>0</v>
      </c>
      <c r="U7" s="26">
        <v>0</v>
      </c>
      <c r="V7" s="26">
        <f>SUM(C7:U7)</f>
        <v>8</v>
      </c>
      <c r="W7" s="23">
        <f t="shared" si="0"/>
        <v>25</v>
      </c>
      <c r="X7" s="23" t="str">
        <f t="shared" si="1"/>
        <v>зачет</v>
      </c>
      <c r="Y7" s="33">
        <f t="shared" si="2"/>
        <v>3</v>
      </c>
      <c r="Z7" s="18"/>
      <c r="AA7" s="18"/>
      <c r="AB7" s="18"/>
      <c r="AC7" s="18"/>
      <c r="AD7" s="18"/>
      <c r="AE7" s="18"/>
      <c r="AF7" s="16"/>
      <c r="AG7" s="16"/>
    </row>
    <row r="8" spans="1:33" x14ac:dyDescent="0.25">
      <c r="A8" s="26">
        <v>5</v>
      </c>
      <c r="B8" s="26"/>
      <c r="C8" s="26">
        <v>1</v>
      </c>
      <c r="D8" s="26">
        <v>1</v>
      </c>
      <c r="E8" s="26">
        <v>1</v>
      </c>
      <c r="F8" s="26">
        <v>1</v>
      </c>
      <c r="G8" s="26">
        <v>1</v>
      </c>
      <c r="H8" s="26">
        <v>1</v>
      </c>
      <c r="I8" s="26">
        <v>1</v>
      </c>
      <c r="J8" s="26">
        <v>0</v>
      </c>
      <c r="K8" s="26">
        <v>0</v>
      </c>
      <c r="L8" s="26">
        <v>0</v>
      </c>
      <c r="M8" s="26">
        <v>0</v>
      </c>
      <c r="N8" s="26">
        <v>1</v>
      </c>
      <c r="O8" s="26">
        <v>0</v>
      </c>
      <c r="P8" s="26">
        <v>1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f>SUM(C8:U8)</f>
        <v>9</v>
      </c>
      <c r="W8" s="23">
        <f t="shared" si="0"/>
        <v>28.125</v>
      </c>
      <c r="X8" s="23" t="str">
        <f t="shared" si="1"/>
        <v>зачет</v>
      </c>
      <c r="Y8" s="33">
        <f t="shared" si="2"/>
        <v>3</v>
      </c>
      <c r="Z8" s="18"/>
      <c r="AA8" s="18"/>
      <c r="AB8" s="18"/>
      <c r="AC8" s="18"/>
      <c r="AD8" s="18"/>
      <c r="AE8" s="18"/>
      <c r="AF8" s="16"/>
      <c r="AG8" s="16"/>
    </row>
    <row r="9" spans="1:33" x14ac:dyDescent="0.25">
      <c r="A9" s="26">
        <v>6</v>
      </c>
      <c r="B9" s="26"/>
      <c r="C9" s="26">
        <v>0</v>
      </c>
      <c r="D9" s="26">
        <v>1</v>
      </c>
      <c r="E9" s="26">
        <v>1</v>
      </c>
      <c r="F9" s="26">
        <v>1</v>
      </c>
      <c r="G9" s="26">
        <v>1</v>
      </c>
      <c r="H9" s="26">
        <v>0</v>
      </c>
      <c r="I9" s="26">
        <v>1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1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f>SUM(C9:U9)</f>
        <v>6</v>
      </c>
      <c r="W9" s="23">
        <f t="shared" si="0"/>
        <v>18.75</v>
      </c>
      <c r="X9" s="23" t="str">
        <f t="shared" si="1"/>
        <v>зачет</v>
      </c>
      <c r="Y9" s="33">
        <f t="shared" si="2"/>
        <v>3</v>
      </c>
      <c r="Z9" s="18"/>
      <c r="AA9" s="18"/>
      <c r="AB9" s="18"/>
      <c r="AC9" s="18"/>
      <c r="AD9" s="18"/>
      <c r="AE9" s="18"/>
      <c r="AF9" s="16"/>
      <c r="AG9" s="16"/>
    </row>
    <row r="10" spans="1:33" x14ac:dyDescent="0.25">
      <c r="A10" s="26">
        <v>7</v>
      </c>
      <c r="B10" s="26"/>
      <c r="C10" s="26">
        <v>1</v>
      </c>
      <c r="D10" s="26">
        <v>1</v>
      </c>
      <c r="E10" s="26">
        <v>1</v>
      </c>
      <c r="F10" s="26">
        <v>1</v>
      </c>
      <c r="G10" s="26">
        <v>1</v>
      </c>
      <c r="H10" s="26">
        <v>1</v>
      </c>
      <c r="I10" s="26">
        <v>1</v>
      </c>
      <c r="J10" s="26">
        <v>0</v>
      </c>
      <c r="K10" s="26">
        <v>0</v>
      </c>
      <c r="L10" s="26">
        <v>1</v>
      </c>
      <c r="M10" s="26">
        <v>1</v>
      </c>
      <c r="N10" s="26">
        <v>1</v>
      </c>
      <c r="O10" s="26">
        <v>0</v>
      </c>
      <c r="P10" s="26">
        <v>1</v>
      </c>
      <c r="Q10" s="26">
        <v>0</v>
      </c>
      <c r="R10" s="26">
        <v>2</v>
      </c>
      <c r="S10" s="26">
        <v>1</v>
      </c>
      <c r="T10" s="26">
        <v>0</v>
      </c>
      <c r="U10" s="26">
        <v>0</v>
      </c>
      <c r="V10" s="26">
        <f>SUM(C10:U10)</f>
        <v>14</v>
      </c>
      <c r="W10" s="23">
        <f t="shared" si="0"/>
        <v>43.75</v>
      </c>
      <c r="X10" s="23" t="str">
        <f t="shared" si="1"/>
        <v>зачет</v>
      </c>
      <c r="Y10" s="33">
        <f t="shared" si="2"/>
        <v>4</v>
      </c>
      <c r="Z10" s="18"/>
      <c r="AA10" s="18"/>
      <c r="AB10" s="18"/>
      <c r="AC10" s="18"/>
      <c r="AD10" s="18"/>
      <c r="AE10" s="18"/>
      <c r="AF10" s="16"/>
      <c r="AG10" s="16"/>
    </row>
    <row r="11" spans="1:33" x14ac:dyDescent="0.25">
      <c r="A11" s="26">
        <v>8</v>
      </c>
      <c r="B11" s="26"/>
      <c r="C11" s="26">
        <v>1</v>
      </c>
      <c r="D11" s="26">
        <v>1</v>
      </c>
      <c r="E11" s="26">
        <v>1</v>
      </c>
      <c r="F11" s="26">
        <v>1</v>
      </c>
      <c r="G11" s="26">
        <v>1</v>
      </c>
      <c r="H11" s="26">
        <v>1</v>
      </c>
      <c r="I11" s="26">
        <v>0</v>
      </c>
      <c r="J11" s="26">
        <v>1</v>
      </c>
      <c r="K11" s="26">
        <v>1</v>
      </c>
      <c r="L11" s="26">
        <v>0</v>
      </c>
      <c r="M11" s="26">
        <v>0</v>
      </c>
      <c r="N11" s="26">
        <v>0</v>
      </c>
      <c r="O11" s="26">
        <v>0</v>
      </c>
      <c r="P11" s="26">
        <v>1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f>SUM(C11:U11)</f>
        <v>9</v>
      </c>
      <c r="W11" s="23">
        <f t="shared" si="0"/>
        <v>28.125</v>
      </c>
      <c r="X11" s="23" t="str">
        <f t="shared" si="1"/>
        <v>зачет</v>
      </c>
      <c r="Y11" s="33">
        <f t="shared" si="2"/>
        <v>3</v>
      </c>
      <c r="Z11" s="18"/>
      <c r="AA11" s="18"/>
      <c r="AB11" s="18"/>
      <c r="AC11" s="18"/>
      <c r="AD11" s="18"/>
      <c r="AE11" s="18"/>
      <c r="AF11" s="16"/>
      <c r="AG11" s="16"/>
    </row>
    <row r="12" spans="1:33" x14ac:dyDescent="0.25">
      <c r="A12" s="26">
        <v>9</v>
      </c>
      <c r="B12" s="26"/>
      <c r="C12" s="26">
        <v>1</v>
      </c>
      <c r="D12" s="26">
        <v>1</v>
      </c>
      <c r="E12" s="26">
        <v>1</v>
      </c>
      <c r="F12" s="26">
        <v>1</v>
      </c>
      <c r="G12" s="26">
        <v>1</v>
      </c>
      <c r="H12" s="26">
        <v>1</v>
      </c>
      <c r="I12" s="26">
        <v>1</v>
      </c>
      <c r="J12" s="26">
        <v>0</v>
      </c>
      <c r="K12" s="26">
        <v>0</v>
      </c>
      <c r="L12" s="26">
        <v>0</v>
      </c>
      <c r="M12" s="26">
        <v>0</v>
      </c>
      <c r="N12" s="26">
        <v>1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f>SUM(C12:U12)</f>
        <v>8</v>
      </c>
      <c r="W12" s="23">
        <f t="shared" si="0"/>
        <v>25</v>
      </c>
      <c r="X12" s="23" t="str">
        <f t="shared" si="1"/>
        <v>зачет</v>
      </c>
      <c r="Y12" s="33">
        <f t="shared" si="2"/>
        <v>3</v>
      </c>
      <c r="Z12" s="18"/>
      <c r="AA12" s="18"/>
      <c r="AB12" s="18"/>
      <c r="AC12" s="18"/>
      <c r="AD12" s="18"/>
      <c r="AE12" s="18"/>
      <c r="AF12" s="16"/>
      <c r="AG12" s="16"/>
    </row>
    <row r="13" spans="1:33" x14ac:dyDescent="0.25">
      <c r="A13" s="26">
        <v>10</v>
      </c>
      <c r="B13" s="26"/>
      <c r="C13" s="26">
        <v>1</v>
      </c>
      <c r="D13" s="26">
        <v>1</v>
      </c>
      <c r="E13" s="26">
        <v>1</v>
      </c>
      <c r="F13" s="26">
        <v>1</v>
      </c>
      <c r="G13" s="26">
        <v>1</v>
      </c>
      <c r="H13" s="26">
        <v>1</v>
      </c>
      <c r="I13" s="26">
        <v>0</v>
      </c>
      <c r="J13" s="26">
        <v>1</v>
      </c>
      <c r="K13" s="26">
        <v>0</v>
      </c>
      <c r="L13" s="26">
        <v>0</v>
      </c>
      <c r="M13" s="26">
        <v>0</v>
      </c>
      <c r="N13" s="26">
        <v>1</v>
      </c>
      <c r="O13" s="26">
        <v>0</v>
      </c>
      <c r="P13" s="26">
        <v>1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f>SUM(C13:U13)</f>
        <v>9</v>
      </c>
      <c r="W13" s="23">
        <f t="shared" si="0"/>
        <v>28.125</v>
      </c>
      <c r="X13" s="23" t="str">
        <f t="shared" si="1"/>
        <v>зачет</v>
      </c>
      <c r="Y13" s="33">
        <f t="shared" si="2"/>
        <v>3</v>
      </c>
      <c r="Z13" s="18"/>
      <c r="AA13" s="18"/>
      <c r="AB13" s="18"/>
      <c r="AC13" s="18"/>
      <c r="AD13" s="18"/>
      <c r="AE13" s="18"/>
      <c r="AF13" s="16"/>
      <c r="AG13" s="16"/>
    </row>
    <row r="14" spans="1:33" x14ac:dyDescent="0.25">
      <c r="A14" s="26">
        <v>11</v>
      </c>
      <c r="B14" s="26"/>
      <c r="C14" s="26">
        <v>0</v>
      </c>
      <c r="D14" s="26">
        <v>1</v>
      </c>
      <c r="E14" s="26">
        <v>0</v>
      </c>
      <c r="F14" s="26">
        <v>1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1</v>
      </c>
      <c r="M14" s="26">
        <v>1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f>SUM(C14:U14)</f>
        <v>4</v>
      </c>
      <c r="W14" s="23">
        <f t="shared" si="0"/>
        <v>12.5</v>
      </c>
      <c r="X14" s="23" t="str">
        <f t="shared" si="1"/>
        <v>незачет</v>
      </c>
      <c r="Y14" s="33">
        <f t="shared" si="2"/>
        <v>2</v>
      </c>
      <c r="Z14" s="18"/>
      <c r="AA14" s="18"/>
      <c r="AB14" s="18"/>
      <c r="AC14" s="18"/>
      <c r="AD14" s="18"/>
      <c r="AE14" s="18"/>
      <c r="AF14" s="16"/>
      <c r="AG14" s="16"/>
    </row>
    <row r="15" spans="1:33" x14ac:dyDescent="0.25">
      <c r="A15" s="26">
        <v>12</v>
      </c>
      <c r="B15" s="26"/>
      <c r="C15" s="26">
        <v>1</v>
      </c>
      <c r="D15" s="26">
        <v>0</v>
      </c>
      <c r="E15" s="26">
        <v>1</v>
      </c>
      <c r="F15" s="26">
        <v>0</v>
      </c>
      <c r="G15" s="26">
        <v>1</v>
      </c>
      <c r="H15" s="26">
        <v>1</v>
      </c>
      <c r="I15" s="26">
        <v>1</v>
      </c>
      <c r="J15" s="26">
        <v>1</v>
      </c>
      <c r="K15" s="26">
        <v>0</v>
      </c>
      <c r="L15" s="26">
        <v>0</v>
      </c>
      <c r="M15" s="26">
        <v>1</v>
      </c>
      <c r="N15" s="26">
        <v>1</v>
      </c>
      <c r="O15" s="26">
        <v>1</v>
      </c>
      <c r="P15" s="26">
        <v>0</v>
      </c>
      <c r="Q15" s="26">
        <v>1</v>
      </c>
      <c r="R15" s="26">
        <v>2</v>
      </c>
      <c r="S15" s="26">
        <v>0</v>
      </c>
      <c r="T15" s="26">
        <v>0</v>
      </c>
      <c r="U15" s="26">
        <v>0</v>
      </c>
      <c r="V15" s="26">
        <f>SUM(C15:U15)</f>
        <v>12</v>
      </c>
      <c r="W15" s="23">
        <f t="shared" si="0"/>
        <v>37.5</v>
      </c>
      <c r="X15" s="23" t="str">
        <f t="shared" si="1"/>
        <v>зачет</v>
      </c>
      <c r="Y15" s="33">
        <f t="shared" si="2"/>
        <v>3</v>
      </c>
      <c r="Z15" s="18"/>
      <c r="AA15" s="18"/>
      <c r="AB15" s="18"/>
      <c r="AC15" s="18"/>
      <c r="AD15" s="18"/>
      <c r="AE15" s="18"/>
      <c r="AF15" s="16"/>
      <c r="AG15" s="16"/>
    </row>
    <row r="16" spans="1:33" x14ac:dyDescent="0.25">
      <c r="A16" s="26">
        <v>13</v>
      </c>
      <c r="B16" s="26"/>
      <c r="C16" s="26">
        <v>0</v>
      </c>
      <c r="D16" s="26">
        <v>0</v>
      </c>
      <c r="E16" s="26">
        <v>0</v>
      </c>
      <c r="F16" s="26">
        <v>1</v>
      </c>
      <c r="G16" s="26">
        <v>1</v>
      </c>
      <c r="H16" s="26">
        <v>0</v>
      </c>
      <c r="I16" s="26">
        <v>1</v>
      </c>
      <c r="J16" s="26">
        <v>0</v>
      </c>
      <c r="K16" s="26">
        <v>0</v>
      </c>
      <c r="L16" s="26">
        <v>1</v>
      </c>
      <c r="M16" s="26">
        <v>1</v>
      </c>
      <c r="N16" s="26">
        <v>1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f>SUM(C16:U16)</f>
        <v>6</v>
      </c>
      <c r="W16" s="23">
        <f t="shared" si="0"/>
        <v>18.75</v>
      </c>
      <c r="X16" s="23" t="str">
        <f t="shared" si="1"/>
        <v>зачет</v>
      </c>
      <c r="Y16" s="33">
        <f t="shared" si="2"/>
        <v>3</v>
      </c>
      <c r="Z16" s="18"/>
      <c r="AA16" s="18"/>
      <c r="AB16" s="18"/>
      <c r="AC16" s="18"/>
      <c r="AD16" s="18"/>
      <c r="AE16" s="18"/>
      <c r="AF16" s="16"/>
      <c r="AG16" s="16"/>
    </row>
    <row r="17" spans="1:33" x14ac:dyDescent="0.25">
      <c r="A17" s="26">
        <v>14</v>
      </c>
      <c r="B17" s="26"/>
      <c r="C17" s="26">
        <v>1</v>
      </c>
      <c r="D17" s="26">
        <v>0</v>
      </c>
      <c r="E17" s="26">
        <v>1</v>
      </c>
      <c r="F17" s="26">
        <v>0</v>
      </c>
      <c r="G17" s="26">
        <v>1</v>
      </c>
      <c r="H17" s="26">
        <v>0</v>
      </c>
      <c r="I17" s="26">
        <v>1</v>
      </c>
      <c r="J17" s="26">
        <v>0</v>
      </c>
      <c r="K17" s="26">
        <v>1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1</v>
      </c>
      <c r="R17" s="26">
        <v>0</v>
      </c>
      <c r="S17" s="26">
        <v>0</v>
      </c>
      <c r="T17" s="26">
        <v>0</v>
      </c>
      <c r="U17" s="26">
        <v>0</v>
      </c>
      <c r="V17" s="26">
        <f>SUM(C17:U17)</f>
        <v>6</v>
      </c>
      <c r="W17" s="23">
        <f t="shared" si="0"/>
        <v>18.75</v>
      </c>
      <c r="X17" s="23" t="str">
        <f t="shared" si="1"/>
        <v>зачет</v>
      </c>
      <c r="Y17" s="33">
        <f t="shared" si="2"/>
        <v>3</v>
      </c>
      <c r="Z17" s="18"/>
      <c r="AA17" s="18"/>
      <c r="AB17" s="18"/>
      <c r="AC17" s="18"/>
      <c r="AD17" s="18"/>
      <c r="AE17" s="18"/>
      <c r="AF17" s="16"/>
      <c r="AG17" s="16"/>
    </row>
    <row r="18" spans="1:33" x14ac:dyDescent="0.25">
      <c r="A18" s="26">
        <v>15</v>
      </c>
      <c r="B18" s="26"/>
      <c r="C18" s="26">
        <v>1</v>
      </c>
      <c r="D18" s="26">
        <v>1</v>
      </c>
      <c r="E18" s="26">
        <v>0</v>
      </c>
      <c r="F18" s="26">
        <v>1</v>
      </c>
      <c r="G18" s="26">
        <v>1</v>
      </c>
      <c r="H18" s="26">
        <v>0</v>
      </c>
      <c r="I18" s="26">
        <v>1</v>
      </c>
      <c r="J18" s="26">
        <v>1</v>
      </c>
      <c r="K18" s="26">
        <v>1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f>SUM(C18:U18)</f>
        <v>7</v>
      </c>
      <c r="W18" s="23">
        <f t="shared" si="0"/>
        <v>21.875</v>
      </c>
      <c r="X18" s="23" t="str">
        <f t="shared" si="1"/>
        <v>зачет</v>
      </c>
      <c r="Y18" s="33">
        <f t="shared" si="2"/>
        <v>3</v>
      </c>
      <c r="Z18" s="18"/>
      <c r="AA18" s="18"/>
      <c r="AB18" s="18"/>
      <c r="AC18" s="18"/>
      <c r="AD18" s="18"/>
      <c r="AE18" s="18"/>
      <c r="AF18" s="16"/>
      <c r="AG18" s="16"/>
    </row>
    <row r="19" spans="1:33" x14ac:dyDescent="0.25">
      <c r="A19" s="26">
        <v>16</v>
      </c>
      <c r="B19" s="26"/>
      <c r="C19" s="26">
        <v>1</v>
      </c>
      <c r="D19" s="26">
        <v>0</v>
      </c>
      <c r="E19" s="26">
        <v>1</v>
      </c>
      <c r="F19" s="26">
        <v>0</v>
      </c>
      <c r="G19" s="26">
        <v>1</v>
      </c>
      <c r="H19" s="26">
        <v>0</v>
      </c>
      <c r="I19" s="26">
        <v>1</v>
      </c>
      <c r="J19" s="26">
        <v>1</v>
      </c>
      <c r="K19" s="26">
        <v>1</v>
      </c>
      <c r="L19" s="26">
        <v>1</v>
      </c>
      <c r="M19" s="26">
        <v>1</v>
      </c>
      <c r="N19" s="26">
        <v>0</v>
      </c>
      <c r="O19" s="26">
        <v>0</v>
      </c>
      <c r="P19" s="26">
        <v>0</v>
      </c>
      <c r="Q19" s="26">
        <v>1</v>
      </c>
      <c r="R19" s="26">
        <v>1</v>
      </c>
      <c r="S19" s="26">
        <v>0</v>
      </c>
      <c r="T19" s="26">
        <v>0</v>
      </c>
      <c r="U19" s="26">
        <v>0</v>
      </c>
      <c r="V19" s="26">
        <f>SUM(C19:U19)</f>
        <v>10</v>
      </c>
      <c r="W19" s="23">
        <f t="shared" si="0"/>
        <v>31.25</v>
      </c>
      <c r="X19" s="23" t="str">
        <f t="shared" si="1"/>
        <v>зачет</v>
      </c>
      <c r="Y19" s="33">
        <f t="shared" si="2"/>
        <v>3</v>
      </c>
      <c r="Z19" s="18"/>
      <c r="AA19" s="18"/>
      <c r="AB19" s="18"/>
      <c r="AC19" s="18"/>
      <c r="AD19" s="18"/>
      <c r="AE19" s="18"/>
      <c r="AF19" s="16"/>
      <c r="AG19" s="16"/>
    </row>
    <row r="20" spans="1:33" x14ac:dyDescent="0.25">
      <c r="A20" s="26">
        <v>17</v>
      </c>
      <c r="B20" s="26"/>
      <c r="C20" s="26">
        <v>1</v>
      </c>
      <c r="D20" s="26">
        <v>1</v>
      </c>
      <c r="E20" s="26">
        <v>1</v>
      </c>
      <c r="F20" s="26">
        <v>1</v>
      </c>
      <c r="G20" s="26">
        <v>1</v>
      </c>
      <c r="H20" s="26">
        <v>0</v>
      </c>
      <c r="I20" s="26">
        <v>1</v>
      </c>
      <c r="J20" s="26">
        <v>1</v>
      </c>
      <c r="K20" s="26">
        <v>1</v>
      </c>
      <c r="L20" s="26">
        <v>1</v>
      </c>
      <c r="M20" s="26">
        <v>0</v>
      </c>
      <c r="N20" s="26">
        <v>1</v>
      </c>
      <c r="O20" s="26">
        <v>1</v>
      </c>
      <c r="P20" s="26">
        <v>1</v>
      </c>
      <c r="Q20" s="26">
        <v>1</v>
      </c>
      <c r="R20" s="26">
        <v>2</v>
      </c>
      <c r="S20" s="26">
        <v>0</v>
      </c>
      <c r="T20" s="26">
        <v>2</v>
      </c>
      <c r="U20" s="26">
        <v>0</v>
      </c>
      <c r="V20" s="26">
        <f>SUM(C20:U20)</f>
        <v>17</v>
      </c>
      <c r="W20" s="23">
        <f t="shared" si="0"/>
        <v>53.125</v>
      </c>
      <c r="X20" s="23" t="str">
        <f t="shared" si="1"/>
        <v>зачет</v>
      </c>
      <c r="Y20" s="33">
        <f t="shared" si="2"/>
        <v>4</v>
      </c>
      <c r="Z20" s="18"/>
      <c r="AA20" s="18"/>
      <c r="AB20" s="18"/>
      <c r="AC20" s="18"/>
      <c r="AD20" s="18"/>
      <c r="AE20" s="18"/>
      <c r="AF20" s="16"/>
      <c r="AG20" s="16"/>
    </row>
    <row r="21" spans="1:33" x14ac:dyDescent="0.25">
      <c r="A21" s="26">
        <v>18</v>
      </c>
      <c r="B21" s="26"/>
      <c r="C21" s="26">
        <v>1</v>
      </c>
      <c r="D21" s="26">
        <v>1</v>
      </c>
      <c r="E21" s="26">
        <v>1</v>
      </c>
      <c r="F21" s="26">
        <v>1</v>
      </c>
      <c r="G21" s="26">
        <v>1</v>
      </c>
      <c r="H21" s="26">
        <v>1</v>
      </c>
      <c r="I21" s="26">
        <v>1</v>
      </c>
      <c r="J21" s="26">
        <v>1</v>
      </c>
      <c r="K21" s="26">
        <v>1</v>
      </c>
      <c r="L21" s="26">
        <v>0</v>
      </c>
      <c r="M21" s="26">
        <v>0</v>
      </c>
      <c r="N21" s="26">
        <v>0</v>
      </c>
      <c r="O21" s="26">
        <v>1</v>
      </c>
      <c r="P21" s="26">
        <v>0</v>
      </c>
      <c r="Q21" s="26">
        <v>1</v>
      </c>
      <c r="R21" s="26">
        <v>0</v>
      </c>
      <c r="S21" s="26">
        <v>0</v>
      </c>
      <c r="T21" s="26">
        <v>0</v>
      </c>
      <c r="U21" s="26">
        <v>0</v>
      </c>
      <c r="V21" s="26">
        <f>SUM(C21:U21)</f>
        <v>11</v>
      </c>
      <c r="W21" s="23">
        <f t="shared" si="0"/>
        <v>34.375</v>
      </c>
      <c r="X21" s="23" t="str">
        <f t="shared" si="1"/>
        <v>зачет</v>
      </c>
      <c r="Y21" s="33">
        <f t="shared" si="2"/>
        <v>3</v>
      </c>
      <c r="Z21" s="18"/>
      <c r="AA21" s="18"/>
      <c r="AB21" s="18"/>
      <c r="AC21" s="18"/>
      <c r="AD21" s="18"/>
      <c r="AE21" s="18"/>
      <c r="AF21" s="16"/>
      <c r="AG21" s="16"/>
    </row>
    <row r="22" spans="1:33" x14ac:dyDescent="0.25">
      <c r="A22" s="26">
        <v>19</v>
      </c>
      <c r="B22" s="26"/>
      <c r="C22" s="26">
        <v>1</v>
      </c>
      <c r="D22" s="26">
        <v>1</v>
      </c>
      <c r="E22" s="26">
        <v>1</v>
      </c>
      <c r="F22" s="26">
        <v>1</v>
      </c>
      <c r="G22" s="26">
        <v>1</v>
      </c>
      <c r="H22" s="26">
        <v>1</v>
      </c>
      <c r="I22" s="26">
        <v>1</v>
      </c>
      <c r="J22" s="26">
        <v>1</v>
      </c>
      <c r="K22" s="26">
        <v>1</v>
      </c>
      <c r="L22" s="26">
        <v>1</v>
      </c>
      <c r="M22" s="26">
        <v>0</v>
      </c>
      <c r="N22" s="26">
        <v>0</v>
      </c>
      <c r="O22" s="26">
        <v>0</v>
      </c>
      <c r="P22" s="26">
        <v>0</v>
      </c>
      <c r="Q22" s="26">
        <v>1</v>
      </c>
      <c r="R22" s="26">
        <v>0</v>
      </c>
      <c r="S22" s="26">
        <v>1</v>
      </c>
      <c r="T22" s="26">
        <v>0</v>
      </c>
      <c r="U22" s="26">
        <v>0</v>
      </c>
      <c r="V22" s="26">
        <f>SUM(C22:U22)</f>
        <v>12</v>
      </c>
      <c r="W22" s="23">
        <f t="shared" si="0"/>
        <v>37.5</v>
      </c>
      <c r="X22" s="23" t="str">
        <f t="shared" si="1"/>
        <v>зачет</v>
      </c>
      <c r="Y22" s="33">
        <f t="shared" si="2"/>
        <v>3</v>
      </c>
      <c r="Z22" s="18"/>
      <c r="AA22" s="18"/>
      <c r="AB22" s="18"/>
      <c r="AC22" s="18"/>
      <c r="AD22" s="18"/>
      <c r="AE22" s="18"/>
      <c r="AF22" s="16"/>
      <c r="AG22" s="16"/>
    </row>
    <row r="23" spans="1:33" x14ac:dyDescent="0.25">
      <c r="A23" s="26">
        <v>20</v>
      </c>
      <c r="B23" s="26"/>
      <c r="C23" s="26">
        <v>1</v>
      </c>
      <c r="D23" s="26">
        <v>1</v>
      </c>
      <c r="E23" s="26">
        <v>1</v>
      </c>
      <c r="F23" s="26">
        <v>1</v>
      </c>
      <c r="G23" s="26">
        <v>1</v>
      </c>
      <c r="H23" s="26">
        <v>1</v>
      </c>
      <c r="I23" s="26">
        <v>1</v>
      </c>
      <c r="J23" s="26">
        <v>0</v>
      </c>
      <c r="K23" s="26">
        <v>0</v>
      </c>
      <c r="L23" s="26">
        <v>1</v>
      </c>
      <c r="M23" s="26">
        <v>0</v>
      </c>
      <c r="N23" s="26">
        <v>1</v>
      </c>
      <c r="O23" s="26">
        <v>1</v>
      </c>
      <c r="P23" s="26">
        <v>1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f>SUM(C23:U23)</f>
        <v>11</v>
      </c>
      <c r="W23" s="23">
        <f t="shared" si="0"/>
        <v>34.375</v>
      </c>
      <c r="X23" s="23" t="str">
        <f t="shared" si="1"/>
        <v>зачет</v>
      </c>
      <c r="Y23" s="33">
        <f t="shared" si="2"/>
        <v>3</v>
      </c>
      <c r="Z23" s="16"/>
      <c r="AA23" s="16"/>
      <c r="AB23" s="16"/>
      <c r="AC23" s="16"/>
      <c r="AD23" s="16"/>
      <c r="AE23" s="18"/>
      <c r="AF23" s="16"/>
      <c r="AG23" s="16"/>
    </row>
    <row r="24" spans="1:33" x14ac:dyDescent="0.25">
      <c r="A24" s="26">
        <v>21</v>
      </c>
      <c r="B24" s="26"/>
      <c r="C24" s="26">
        <v>0</v>
      </c>
      <c r="D24" s="26">
        <v>1</v>
      </c>
      <c r="E24" s="26">
        <v>1</v>
      </c>
      <c r="F24" s="26">
        <v>1</v>
      </c>
      <c r="G24" s="26">
        <v>0</v>
      </c>
      <c r="H24" s="26">
        <v>1</v>
      </c>
      <c r="I24" s="26">
        <v>1</v>
      </c>
      <c r="J24" s="26">
        <v>1</v>
      </c>
      <c r="K24" s="26">
        <v>1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f>SUM(C24:U24)</f>
        <v>7</v>
      </c>
      <c r="W24" s="23">
        <f t="shared" si="0"/>
        <v>21.875</v>
      </c>
      <c r="X24" s="23" t="str">
        <f t="shared" si="1"/>
        <v>зачет</v>
      </c>
      <c r="Y24" s="33">
        <f t="shared" si="2"/>
        <v>3</v>
      </c>
      <c r="Z24" s="16"/>
      <c r="AA24" s="16"/>
      <c r="AB24" s="16"/>
      <c r="AC24" s="16"/>
      <c r="AD24" s="16"/>
      <c r="AE24" s="18"/>
      <c r="AF24" s="16"/>
      <c r="AG24" s="16"/>
    </row>
    <row r="25" spans="1:33" x14ac:dyDescent="0.25">
      <c r="A25" s="26">
        <v>22</v>
      </c>
      <c r="B25" s="26"/>
      <c r="C25" s="26">
        <v>1</v>
      </c>
      <c r="D25" s="26">
        <v>0</v>
      </c>
      <c r="E25" s="26">
        <v>1</v>
      </c>
      <c r="F25" s="26">
        <v>1</v>
      </c>
      <c r="G25" s="26">
        <v>1</v>
      </c>
      <c r="H25" s="26">
        <v>1</v>
      </c>
      <c r="I25" s="26">
        <v>0</v>
      </c>
      <c r="J25" s="26">
        <v>0</v>
      </c>
      <c r="K25" s="26">
        <v>0</v>
      </c>
      <c r="L25" s="26">
        <v>0</v>
      </c>
      <c r="M25" s="26">
        <v>1</v>
      </c>
      <c r="N25" s="26">
        <v>0</v>
      </c>
      <c r="O25" s="26">
        <v>1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f>SUM(C25:U25)</f>
        <v>7</v>
      </c>
      <c r="W25" s="23">
        <f t="shared" si="0"/>
        <v>21.875</v>
      </c>
      <c r="X25" s="23" t="str">
        <f t="shared" si="1"/>
        <v>зачет</v>
      </c>
      <c r="Y25" s="33">
        <f t="shared" si="2"/>
        <v>3</v>
      </c>
      <c r="Z25" s="16"/>
      <c r="AA25" s="16"/>
      <c r="AB25" s="16"/>
      <c r="AC25" s="16"/>
      <c r="AD25" s="16"/>
      <c r="AE25" s="18"/>
      <c r="AF25" s="16"/>
      <c r="AG25" s="16"/>
    </row>
    <row r="26" spans="1:33" x14ac:dyDescent="0.25">
      <c r="A26" s="26">
        <v>23</v>
      </c>
      <c r="B26" s="26"/>
      <c r="C26" s="26">
        <v>1</v>
      </c>
      <c r="D26" s="26">
        <v>1</v>
      </c>
      <c r="E26" s="26">
        <v>1</v>
      </c>
      <c r="F26" s="26">
        <v>1</v>
      </c>
      <c r="G26" s="26">
        <v>1</v>
      </c>
      <c r="H26" s="26">
        <v>1</v>
      </c>
      <c r="I26" s="26">
        <v>0</v>
      </c>
      <c r="J26" s="26">
        <v>1</v>
      </c>
      <c r="K26" s="26">
        <v>1</v>
      </c>
      <c r="L26" s="26">
        <v>1</v>
      </c>
      <c r="M26" s="26">
        <v>1</v>
      </c>
      <c r="N26" s="26">
        <v>1</v>
      </c>
      <c r="O26" s="26">
        <v>1</v>
      </c>
      <c r="P26" s="26">
        <v>2</v>
      </c>
      <c r="Q26" s="26">
        <v>1</v>
      </c>
      <c r="R26" s="26">
        <v>1</v>
      </c>
      <c r="S26" s="26">
        <v>1</v>
      </c>
      <c r="T26" s="26">
        <v>3</v>
      </c>
      <c r="U26" s="26">
        <v>4</v>
      </c>
      <c r="V26" s="26">
        <f>SUM(C26:U26)</f>
        <v>24</v>
      </c>
      <c r="W26" s="23">
        <f t="shared" si="0"/>
        <v>75</v>
      </c>
      <c r="X26" s="23" t="str">
        <f t="shared" si="1"/>
        <v>зачет</v>
      </c>
      <c r="Y26" s="33">
        <f t="shared" si="2"/>
        <v>5</v>
      </c>
      <c r="Z26" s="16"/>
      <c r="AA26" s="16"/>
      <c r="AB26" s="16"/>
      <c r="AC26" s="16"/>
      <c r="AD26" s="16"/>
      <c r="AE26" s="18"/>
      <c r="AF26" s="16"/>
      <c r="AG26" s="16"/>
    </row>
    <row r="27" spans="1:33" x14ac:dyDescent="0.25">
      <c r="A27" s="26">
        <v>24</v>
      </c>
      <c r="B27" s="26"/>
      <c r="C27" s="26">
        <v>1</v>
      </c>
      <c r="D27" s="26">
        <v>1</v>
      </c>
      <c r="E27" s="26">
        <v>1</v>
      </c>
      <c r="F27" s="26">
        <v>1</v>
      </c>
      <c r="G27" s="26">
        <v>1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f>SUM(C27:U27)</f>
        <v>5</v>
      </c>
      <c r="W27" s="23">
        <f t="shared" si="0"/>
        <v>15.625</v>
      </c>
      <c r="X27" s="23" t="str">
        <f t="shared" si="1"/>
        <v>незачет</v>
      </c>
      <c r="Y27" s="33">
        <f t="shared" si="2"/>
        <v>2</v>
      </c>
      <c r="Z27" s="16"/>
      <c r="AA27" s="16"/>
      <c r="AB27" s="16"/>
      <c r="AC27" s="16"/>
      <c r="AD27" s="16"/>
      <c r="AE27" s="18"/>
      <c r="AF27" s="16"/>
      <c r="AG27" s="16"/>
    </row>
    <row r="28" spans="1:33" x14ac:dyDescent="0.25">
      <c r="A28" s="26">
        <v>25</v>
      </c>
      <c r="B28" s="26"/>
      <c r="C28" s="26">
        <v>1</v>
      </c>
      <c r="D28" s="26">
        <v>1</v>
      </c>
      <c r="E28" s="26">
        <v>1</v>
      </c>
      <c r="F28" s="26">
        <v>1</v>
      </c>
      <c r="G28" s="26">
        <v>1</v>
      </c>
      <c r="H28" s="26">
        <v>1</v>
      </c>
      <c r="I28" s="26">
        <v>1</v>
      </c>
      <c r="J28" s="26">
        <v>1</v>
      </c>
      <c r="K28" s="26">
        <v>1</v>
      </c>
      <c r="L28" s="26">
        <v>1</v>
      </c>
      <c r="M28" s="26">
        <v>1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f>SUM(C28:U28)</f>
        <v>11</v>
      </c>
      <c r="W28" s="23">
        <f t="shared" si="0"/>
        <v>34.375</v>
      </c>
      <c r="X28" s="23" t="str">
        <f t="shared" si="1"/>
        <v>зачет</v>
      </c>
      <c r="Y28" s="33">
        <f t="shared" si="2"/>
        <v>3</v>
      </c>
      <c r="Z28" s="16"/>
      <c r="AA28" s="16"/>
      <c r="AB28" s="16"/>
      <c r="AC28" s="16"/>
      <c r="AD28" s="16"/>
      <c r="AE28" s="18"/>
      <c r="AF28" s="16"/>
      <c r="AG28" s="16"/>
    </row>
    <row r="29" spans="1:33" x14ac:dyDescent="0.25">
      <c r="A29" s="38" t="s">
        <v>1</v>
      </c>
      <c r="B29" s="38"/>
      <c r="C29" s="21">
        <f>SUM(C4:C28)</f>
        <v>20</v>
      </c>
      <c r="D29" s="21">
        <f>SUM(D4:D28)</f>
        <v>20</v>
      </c>
      <c r="E29" s="21">
        <f>SUM(E4:E28)</f>
        <v>19</v>
      </c>
      <c r="F29" s="21">
        <f>SUM(F4:F28)</f>
        <v>22</v>
      </c>
      <c r="G29" s="21">
        <f>SUM(G4:G28)</f>
        <v>23</v>
      </c>
      <c r="H29" s="21">
        <f>SUM(H4:H28)</f>
        <v>17</v>
      </c>
      <c r="I29" s="21">
        <f>SUM(I4:I28)</f>
        <v>16</v>
      </c>
      <c r="J29" s="21">
        <f>SUM(J4:J28)</f>
        <v>15</v>
      </c>
      <c r="K29" s="21">
        <f>SUM(K4:K28)</f>
        <v>11</v>
      </c>
      <c r="L29" s="21">
        <f>SUM(L4:L28)</f>
        <v>11</v>
      </c>
      <c r="M29" s="21">
        <f>SUM(M4:M28)</f>
        <v>9</v>
      </c>
      <c r="N29" s="21">
        <f>SUM(N4:N28)</f>
        <v>13</v>
      </c>
      <c r="O29" s="21">
        <f>SUM(O4:O28)</f>
        <v>9</v>
      </c>
      <c r="P29" s="21">
        <f>SUM(P4:P28)</f>
        <v>9</v>
      </c>
      <c r="Q29" s="21">
        <f>SUM(Q4:Q28)</f>
        <v>8</v>
      </c>
      <c r="R29" s="21">
        <f>COUNTIFS(R4:R28,"&gt;=1")</f>
        <v>8</v>
      </c>
      <c r="S29" s="21">
        <f>COUNTIFS(S4:S28,"&gt;=1")</f>
        <v>6</v>
      </c>
      <c r="T29" s="21">
        <f>COUNTIFS(T4:T28,"&gt;=1")</f>
        <v>4</v>
      </c>
      <c r="U29" s="21">
        <f>COUNTIFS(U4:U28,"&gt;=1")</f>
        <v>1</v>
      </c>
      <c r="V29" s="40" t="s">
        <v>35</v>
      </c>
      <c r="W29" s="40" t="s">
        <v>36</v>
      </c>
      <c r="X29" s="21"/>
      <c r="Y29" s="21"/>
      <c r="Z29" s="16"/>
      <c r="AA29" s="16"/>
      <c r="AB29" s="16"/>
      <c r="AC29" s="16"/>
      <c r="AD29" s="16"/>
      <c r="AE29" s="16"/>
      <c r="AF29" s="18"/>
      <c r="AG29" s="18"/>
    </row>
    <row r="30" spans="1:33" x14ac:dyDescent="0.25">
      <c r="A30" s="38" t="s">
        <v>20</v>
      </c>
      <c r="B30" s="38"/>
      <c r="C30" s="23">
        <f>ROUND((SUM(B33:B35)*100/SUM(B33:B36)),0)</f>
        <v>92</v>
      </c>
      <c r="D30" s="22"/>
      <c r="E30" s="22"/>
      <c r="F30" s="22"/>
      <c r="G30" s="22"/>
      <c r="H30" s="22"/>
      <c r="I30" s="22"/>
      <c r="J30" s="22"/>
      <c r="K30" s="24"/>
      <c r="L30" s="22"/>
      <c r="M30" s="22"/>
      <c r="N30" s="22"/>
      <c r="O30" s="22"/>
      <c r="P30" s="22"/>
      <c r="Q30" s="24"/>
      <c r="R30" s="22"/>
      <c r="S30" s="22"/>
      <c r="T30" s="22"/>
      <c r="U30" s="22"/>
      <c r="V30" s="41"/>
      <c r="W30" s="41"/>
      <c r="X30" s="24"/>
      <c r="Y30" s="22"/>
      <c r="Z30" s="19"/>
      <c r="AA30" s="19"/>
      <c r="AB30" s="19"/>
      <c r="AC30" s="19"/>
      <c r="AD30" s="19"/>
      <c r="AE30" s="19"/>
      <c r="AF30" s="19"/>
      <c r="AG30" s="19"/>
    </row>
    <row r="31" spans="1:33" x14ac:dyDescent="0.25">
      <c r="A31" s="38" t="s">
        <v>2</v>
      </c>
      <c r="B31" s="38"/>
      <c r="C31" s="22">
        <f>ROUND((SUM(B33:B34)*100/SUM(B33:B36)),0)</f>
        <v>20</v>
      </c>
      <c r="D31" s="22"/>
      <c r="E31" s="22"/>
      <c r="F31" s="22"/>
      <c r="G31" s="22"/>
      <c r="H31" s="22"/>
      <c r="I31" s="22"/>
      <c r="J31" s="22"/>
      <c r="K31" s="24"/>
      <c r="L31" s="22"/>
      <c r="M31" s="22"/>
      <c r="N31" s="22"/>
      <c r="O31" s="39"/>
      <c r="P31" s="39"/>
      <c r="Q31" s="24"/>
      <c r="R31" s="22"/>
      <c r="S31" s="22"/>
      <c r="T31" s="22"/>
      <c r="U31" s="22"/>
      <c r="V31" s="23">
        <f>SUM(V6:V28)/X34</f>
        <v>9.08</v>
      </c>
      <c r="W31" s="23">
        <f>SUM(W6:W28)/X34</f>
        <v>28.375</v>
      </c>
      <c r="X31" s="24"/>
      <c r="Y31" s="22"/>
      <c r="Z31" s="19"/>
      <c r="AA31" s="19"/>
      <c r="AB31" s="19"/>
      <c r="AC31" s="19"/>
      <c r="AD31" s="19"/>
      <c r="AE31" s="19"/>
      <c r="AF31" s="19"/>
      <c r="AG31" s="19"/>
    </row>
    <row r="32" spans="1:33" x14ac:dyDescent="0.25">
      <c r="Z32" s="20"/>
      <c r="AA32" s="20"/>
      <c r="AB32" s="20"/>
      <c r="AC32" s="20"/>
      <c r="AD32" s="20"/>
      <c r="AE32" s="20"/>
      <c r="AF32" s="20"/>
      <c r="AG32" s="20"/>
    </row>
    <row r="33" spans="1:30" x14ac:dyDescent="0.25">
      <c r="A33" s="1" t="s">
        <v>3</v>
      </c>
      <c r="B33" s="2">
        <f>COUNTIF(Y4:Y28,5)</f>
        <v>1</v>
      </c>
      <c r="W33" t="s">
        <v>44</v>
      </c>
    </row>
    <row r="34" spans="1:30" ht="15.75" thickBot="1" x14ac:dyDescent="0.3">
      <c r="A34" s="1" t="s">
        <v>4</v>
      </c>
      <c r="B34" s="2">
        <f>COUNTIF(Y4:Y28,4)</f>
        <v>4</v>
      </c>
      <c r="W34" t="s">
        <v>45</v>
      </c>
      <c r="X34">
        <f>SUM(B33:B36)</f>
        <v>25</v>
      </c>
    </row>
    <row r="35" spans="1:30" ht="16.5" thickTop="1" thickBot="1" x14ac:dyDescent="0.3">
      <c r="A35" s="1" t="s">
        <v>5</v>
      </c>
      <c r="B35" s="2">
        <f>COUNTIF(Y4:Y28,3)</f>
        <v>18</v>
      </c>
      <c r="C35" s="14">
        <f>SUM(C4:C28)*100/X34</f>
        <v>80</v>
      </c>
      <c r="D35" s="14">
        <f>SUM(D4:D28)*100/$X$34*1</f>
        <v>80</v>
      </c>
      <c r="E35" s="14">
        <f>SUM(E4:E28)*100/$X$34*1</f>
        <v>76</v>
      </c>
      <c r="F35" s="14">
        <f>SUM(F4:F28)*100/$X$34*1</f>
        <v>88</v>
      </c>
      <c r="G35" s="14">
        <f>SUM(G4:G28)*100/$X$34*1</f>
        <v>92</v>
      </c>
      <c r="H35" s="14">
        <f>SUM(H4:H28)*100/$X$34*1</f>
        <v>68</v>
      </c>
      <c r="I35" s="14">
        <f>SUM(I4:I28)*100/$X$34*1</f>
        <v>64</v>
      </c>
      <c r="J35" s="14">
        <f>SUM(J4:J28)*100/$X$34*1</f>
        <v>60</v>
      </c>
      <c r="K35" s="14">
        <f>SUM(K4:K28)*100/$X$34*1</f>
        <v>44</v>
      </c>
      <c r="L35" s="14">
        <f>SUM(L4:L28)*100/$X$34*1</f>
        <v>44</v>
      </c>
      <c r="M35" s="14">
        <f>SUM(M4:M28)*100/$X$34*1</f>
        <v>36</v>
      </c>
      <c r="N35" s="14">
        <f>SUM(N4:N28)*100/$X$34*1</f>
        <v>52</v>
      </c>
      <c r="O35" s="14">
        <f>SUM(O4:O28)*100/$X$34*1</f>
        <v>36</v>
      </c>
      <c r="P35" s="14">
        <f>SUM(P4:P28)*100/$X$34*1</f>
        <v>36</v>
      </c>
      <c r="Q35" s="14">
        <f>SUM(Q4:Q28)*100/$X$34*1</f>
        <v>32</v>
      </c>
      <c r="R35" s="14">
        <f>SUM(R4:R28)*100/$X$34*1</f>
        <v>52</v>
      </c>
      <c r="S35" s="14">
        <f>SUM(S4:S28)*100/$X$34*1</f>
        <v>24</v>
      </c>
      <c r="T35" s="14">
        <f>SUM(T4:T28)*100/$X$34*1</f>
        <v>36</v>
      </c>
      <c r="U35" s="14">
        <f>SUM(U4:U28)*100/$X$34*1</f>
        <v>16</v>
      </c>
      <c r="V35" s="14" t="s">
        <v>27</v>
      </c>
      <c r="W35" s="12"/>
      <c r="X35" s="12"/>
      <c r="Y35" s="12"/>
      <c r="Z35" s="12"/>
      <c r="AA35" s="12"/>
      <c r="AB35" s="12"/>
      <c r="AC35" s="12"/>
      <c r="AD35" s="12"/>
    </row>
    <row r="36" spans="1:30" ht="16.5" thickTop="1" thickBot="1" x14ac:dyDescent="0.3">
      <c r="A36" s="1" t="s">
        <v>6</v>
      </c>
      <c r="B36" s="2">
        <f>COUNTIF(Y4:Y28,2)</f>
        <v>2</v>
      </c>
      <c r="C36" s="14">
        <f>100-SUM(C4:C28)*100/$X$34*1</f>
        <v>20</v>
      </c>
      <c r="D36" s="14">
        <f>100-SUM(D4:D28)*100/$X$34*1</f>
        <v>20</v>
      </c>
      <c r="E36" s="14">
        <f>100-SUM(E4:E28)*100/$X$34*1</f>
        <v>24</v>
      </c>
      <c r="F36" s="14">
        <f>100-SUM(F4:F28)*100/$X$34*1</f>
        <v>12</v>
      </c>
      <c r="G36" s="14">
        <f>100-SUM(G4:G28)*100/$X$34*1</f>
        <v>8</v>
      </c>
      <c r="H36" s="14">
        <f>100-SUM(H4:H28)*100/$X$34*1</f>
        <v>32</v>
      </c>
      <c r="I36" s="14">
        <f>100-SUM(I4:I28)*100/$X$34*1</f>
        <v>36</v>
      </c>
      <c r="J36" s="14">
        <f>100-SUM(J4:J28)*100/$X$34*1</f>
        <v>40</v>
      </c>
      <c r="K36" s="14">
        <f>100-SUM(K4:K28)*100/$X$34*1</f>
        <v>56</v>
      </c>
      <c r="L36" s="14">
        <f>100-SUM(L4:L28)*100/$X$34*1</f>
        <v>56</v>
      </c>
      <c r="M36" s="14">
        <f>100-SUM(M4:M28)*100/$X$34*1</f>
        <v>64</v>
      </c>
      <c r="N36" s="14">
        <f>100-SUM(N4:N28)*100/$X$34*1</f>
        <v>48</v>
      </c>
      <c r="O36" s="14">
        <f>100-SUM(O4:O28)*100/$X$34*1</f>
        <v>64</v>
      </c>
      <c r="P36" s="14">
        <f>100-SUM(P4:P28)*100/$X$34*1</f>
        <v>64</v>
      </c>
      <c r="Q36" s="14">
        <f>100-SUM(Q4:Q28)*100/$X$34*1</f>
        <v>68</v>
      </c>
      <c r="R36" s="14">
        <f>100-SUM(R4:R28)*100/$X$34*1</f>
        <v>48</v>
      </c>
      <c r="S36" s="14">
        <f>100-SUM(S4:S28)*100/$X$34*1</f>
        <v>76</v>
      </c>
      <c r="T36" s="14">
        <f>100-SUM(T4:T28)*100/$X$34*1</f>
        <v>64</v>
      </c>
      <c r="U36" s="14">
        <f>100-SUM(U4:U28)*100/$X$34*1</f>
        <v>84</v>
      </c>
      <c r="V36" s="14" t="s">
        <v>26</v>
      </c>
    </row>
    <row r="37" spans="1:30" ht="15.75" thickTop="1" x14ac:dyDescent="0.25"/>
  </sheetData>
  <protectedRanges>
    <protectedRange password="CDDA" sqref="V4:Y4 W5:W28 Y5:Y28" name="Диапазон1"/>
  </protectedRanges>
  <mergeCells count="18">
    <mergeCell ref="X2:X3"/>
    <mergeCell ref="Y2:Y3"/>
    <mergeCell ref="Q1:T1"/>
    <mergeCell ref="A31:B31"/>
    <mergeCell ref="O31:P31"/>
    <mergeCell ref="V29:V30"/>
    <mergeCell ref="W29:W30"/>
    <mergeCell ref="A1:F1"/>
    <mergeCell ref="A29:B29"/>
    <mergeCell ref="A30:B30"/>
    <mergeCell ref="C2:J2"/>
    <mergeCell ref="B2:B3"/>
    <mergeCell ref="A2:A3"/>
    <mergeCell ref="K2:N2"/>
    <mergeCell ref="U1:V1"/>
    <mergeCell ref="O2:U2"/>
    <mergeCell ref="V2:V3"/>
    <mergeCell ref="W2:W3"/>
  </mergeCells>
  <pageMargins left="0.25" right="0.25" top="0.75" bottom="0.75" header="0.3" footer="0.3"/>
  <pageSetup paperSize="9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view="pageBreakPreview" zoomScale="60" zoomScaleNormal="100" workbookViewId="0">
      <selection activeCell="Q13" sqref="Q13"/>
    </sheetView>
  </sheetViews>
  <sheetFormatPr defaultRowHeight="15" x14ac:dyDescent="0.25"/>
  <cols>
    <col min="1" max="1" width="15.42578125" bestFit="1" customWidth="1"/>
    <col min="2" max="2" width="7.7109375" customWidth="1"/>
    <col min="3" max="3" width="9.42578125" customWidth="1"/>
    <col min="4" max="7" width="5.42578125" customWidth="1"/>
    <col min="8" max="16" width="5.28515625" customWidth="1"/>
  </cols>
  <sheetData>
    <row r="1" spans="1:18" ht="23.25" customHeight="1" x14ac:dyDescent="0.45">
      <c r="A1" s="44" t="s">
        <v>66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3" spans="1:18" ht="15.75" x14ac:dyDescent="0.25">
      <c r="A3" s="3"/>
      <c r="B3" s="48" t="s">
        <v>7</v>
      </c>
      <c r="C3" s="49"/>
      <c r="D3" s="50" t="s">
        <v>14</v>
      </c>
      <c r="E3" s="50"/>
      <c r="F3" s="50"/>
      <c r="G3" s="50"/>
    </row>
    <row r="4" spans="1:18" ht="15.75" x14ac:dyDescent="0.25">
      <c r="A4" s="4"/>
      <c r="B4" s="5" t="s">
        <v>8</v>
      </c>
      <c r="C4" s="5" t="s">
        <v>42</v>
      </c>
      <c r="D4" s="5" t="s">
        <v>9</v>
      </c>
      <c r="E4" s="5" t="s">
        <v>10</v>
      </c>
      <c r="F4" s="5" t="s">
        <v>11</v>
      </c>
      <c r="G4" s="5" t="s">
        <v>12</v>
      </c>
    </row>
    <row r="5" spans="1:18" ht="15.75" x14ac:dyDescent="0.25">
      <c r="A5" s="6" t="s">
        <v>13</v>
      </c>
      <c r="B5" s="7">
        <f>SUM(D5:F5)</f>
        <v>23</v>
      </c>
      <c r="C5" s="7">
        <f>G5</f>
        <v>2</v>
      </c>
      <c r="D5" s="13">
        <f>протокол!B33</f>
        <v>1</v>
      </c>
      <c r="E5" s="13">
        <f>протокол!B34</f>
        <v>4</v>
      </c>
      <c r="F5" s="13">
        <f>протокол!B35</f>
        <v>18</v>
      </c>
      <c r="G5" s="13">
        <f>протокол!B36</f>
        <v>2</v>
      </c>
    </row>
    <row r="6" spans="1:18" ht="15.75" x14ac:dyDescent="0.25">
      <c r="A6" s="6" t="s">
        <v>15</v>
      </c>
      <c r="B6" s="7">
        <f>ROUNDDOWN((SUM(D5:F5)*100/SUM(D5:G5)),0)</f>
        <v>92</v>
      </c>
      <c r="C6" s="7">
        <f>ROUNDDOWN((G5*100/SUM(D5:G5)),0)</f>
        <v>8</v>
      </c>
      <c r="D6" s="7"/>
      <c r="E6" s="7"/>
      <c r="F6" s="7"/>
      <c r="G6" s="7"/>
    </row>
    <row r="8" spans="1:18" ht="22.5" x14ac:dyDescent="0.45">
      <c r="A8" s="63" t="s">
        <v>18</v>
      </c>
      <c r="B8" s="63"/>
      <c r="C8" s="63"/>
      <c r="D8" s="63"/>
      <c r="E8" s="63"/>
      <c r="F8" s="63"/>
      <c r="G8" s="63"/>
    </row>
    <row r="9" spans="1:18" ht="15.75" customHeight="1" x14ac:dyDescent="0.25">
      <c r="A9" s="51" t="s">
        <v>60</v>
      </c>
      <c r="B9" s="46" t="s">
        <v>59</v>
      </c>
      <c r="C9" s="47"/>
      <c r="D9" s="47"/>
      <c r="E9" s="47"/>
      <c r="F9" s="47"/>
      <c r="G9" s="47"/>
      <c r="H9" s="47"/>
      <c r="I9" s="47"/>
      <c r="J9" s="45" t="s">
        <v>19</v>
      </c>
      <c r="K9" s="45"/>
      <c r="L9" s="45"/>
      <c r="M9" s="45"/>
      <c r="N9" s="9"/>
      <c r="O9" s="9"/>
      <c r="P9" s="9"/>
    </row>
    <row r="10" spans="1:18" ht="15.75" x14ac:dyDescent="0.25">
      <c r="A10" s="52"/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5">
        <v>6</v>
      </c>
      <c r="H10" s="5">
        <v>7</v>
      </c>
      <c r="I10" s="5">
        <v>8</v>
      </c>
      <c r="J10" s="5">
        <v>9</v>
      </c>
      <c r="K10" s="5">
        <v>10</v>
      </c>
      <c r="L10" s="60">
        <v>11</v>
      </c>
      <c r="M10" s="5">
        <v>12</v>
      </c>
      <c r="N10" s="10"/>
      <c r="O10" s="10"/>
      <c r="P10" s="62"/>
    </row>
    <row r="11" spans="1:18" ht="15.75" x14ac:dyDescent="0.25">
      <c r="A11" s="8" t="s">
        <v>16</v>
      </c>
      <c r="B11" s="13">
        <f>протокол!C35</f>
        <v>80</v>
      </c>
      <c r="C11" s="13">
        <f>протокол!D35</f>
        <v>80</v>
      </c>
      <c r="D11" s="13">
        <f>протокол!E35</f>
        <v>76</v>
      </c>
      <c r="E11" s="13">
        <f>протокол!F35</f>
        <v>88</v>
      </c>
      <c r="F11" s="13">
        <f>протокол!G35</f>
        <v>92</v>
      </c>
      <c r="G11" s="13">
        <f>протокол!H35</f>
        <v>68</v>
      </c>
      <c r="H11" s="13">
        <f>протокол!I35</f>
        <v>64</v>
      </c>
      <c r="I11" s="13">
        <f>протокол!J35</f>
        <v>60</v>
      </c>
      <c r="J11" s="13">
        <f>протокол!K35</f>
        <v>44</v>
      </c>
      <c r="K11" s="13">
        <f>протокол!L35</f>
        <v>44</v>
      </c>
      <c r="L11" s="61">
        <f>протокол!M35</f>
        <v>36</v>
      </c>
      <c r="M11" s="13">
        <f>протокол!N35</f>
        <v>52</v>
      </c>
      <c r="N11" s="30"/>
      <c r="O11" s="30"/>
      <c r="P11" s="30"/>
    </row>
    <row r="12" spans="1:18" ht="15.75" x14ac:dyDescent="0.25">
      <c r="A12" s="8" t="s">
        <v>17</v>
      </c>
      <c r="B12" s="13">
        <f>протокол!C36</f>
        <v>20</v>
      </c>
      <c r="C12" s="13">
        <f>протокол!D36</f>
        <v>20</v>
      </c>
      <c r="D12" s="13">
        <f>протокол!E36</f>
        <v>24</v>
      </c>
      <c r="E12" s="13">
        <f>протокол!F36</f>
        <v>12</v>
      </c>
      <c r="F12" s="13">
        <f>протокол!G36</f>
        <v>8</v>
      </c>
      <c r="G12" s="13">
        <f>протокол!H36</f>
        <v>32</v>
      </c>
      <c r="H12" s="13">
        <f>протокол!I36</f>
        <v>36</v>
      </c>
      <c r="I12" s="13">
        <f>протокол!J36</f>
        <v>40</v>
      </c>
      <c r="J12" s="13">
        <f>протокол!K36</f>
        <v>56</v>
      </c>
      <c r="K12" s="13">
        <f>протокол!L36</f>
        <v>56</v>
      </c>
      <c r="L12" s="61">
        <f>протокол!M36</f>
        <v>64</v>
      </c>
      <c r="M12" s="13">
        <f>протокол!N36</f>
        <v>48</v>
      </c>
      <c r="N12" s="30"/>
      <c r="O12" s="30"/>
      <c r="P12" s="30"/>
    </row>
    <row r="13" spans="1:18" ht="15.75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11"/>
      <c r="K13" s="11"/>
      <c r="L13" s="11"/>
      <c r="M13" s="11"/>
      <c r="N13" s="11"/>
      <c r="O13" s="11"/>
    </row>
    <row r="14" spans="1:18" ht="15.75" x14ac:dyDescent="0.25">
      <c r="A14" s="29"/>
      <c r="B14" s="30"/>
      <c r="C14" s="30"/>
      <c r="D14" s="30"/>
      <c r="E14" s="30"/>
      <c r="F14" s="30"/>
      <c r="G14" s="30"/>
      <c r="H14" s="30"/>
      <c r="I14" s="30"/>
      <c r="J14" s="11"/>
      <c r="K14" s="11"/>
      <c r="L14" s="11"/>
      <c r="M14" s="11"/>
      <c r="N14" s="11"/>
      <c r="O14" s="11"/>
    </row>
    <row r="16" spans="1:18" ht="15.75" customHeight="1" x14ac:dyDescent="0.25">
      <c r="A16" s="31"/>
      <c r="B16" s="9"/>
      <c r="C16" s="9"/>
      <c r="D16" s="9"/>
      <c r="E16" s="9"/>
      <c r="F16" s="9"/>
      <c r="G16" s="9"/>
      <c r="H16" s="9"/>
      <c r="I16" s="9"/>
    </row>
    <row r="17" spans="1:9" ht="15.75" x14ac:dyDescent="0.25">
      <c r="A17" s="32"/>
      <c r="B17" s="10"/>
      <c r="C17" s="10"/>
      <c r="D17" s="10"/>
      <c r="E17" s="10"/>
      <c r="F17" s="10"/>
      <c r="G17" s="10"/>
      <c r="H17" s="10"/>
      <c r="I17" s="10"/>
    </row>
    <row r="18" spans="1:9" ht="15.75" x14ac:dyDescent="0.25">
      <c r="A18" s="29"/>
      <c r="B18" s="30"/>
      <c r="C18" s="30"/>
      <c r="D18" s="30"/>
      <c r="E18" s="30"/>
      <c r="F18" s="30"/>
      <c r="G18" s="11"/>
      <c r="H18" s="11"/>
      <c r="I18" s="11"/>
    </row>
    <row r="19" spans="1:9" ht="15.75" x14ac:dyDescent="0.25">
      <c r="A19" s="29"/>
      <c r="B19" s="30"/>
      <c r="C19" s="30"/>
      <c r="D19" s="30"/>
      <c r="E19" s="30"/>
      <c r="F19" s="30"/>
      <c r="G19" s="11"/>
      <c r="H19" s="11"/>
      <c r="I19" s="11"/>
    </row>
    <row r="20" spans="1:9" x14ac:dyDescent="0.25">
      <c r="A20" s="20"/>
      <c r="B20" s="20"/>
      <c r="C20" s="20"/>
      <c r="D20" s="20"/>
      <c r="E20" s="20"/>
      <c r="F20" s="20"/>
      <c r="G20" s="20"/>
      <c r="H20" s="20"/>
    </row>
    <row r="21" spans="1:9" ht="15.75" customHeight="1" x14ac:dyDescent="0.25">
      <c r="A21" s="65"/>
      <c r="B21" s="45" t="s">
        <v>61</v>
      </c>
      <c r="C21" s="45"/>
      <c r="D21" s="45"/>
      <c r="E21" s="45"/>
      <c r="F21" s="45"/>
      <c r="G21" s="45"/>
      <c r="H21" s="45"/>
      <c r="I21" s="9"/>
    </row>
    <row r="22" spans="1:9" ht="15.75" x14ac:dyDescent="0.25">
      <c r="A22" s="65" t="s">
        <v>19</v>
      </c>
      <c r="B22" s="64">
        <v>13</v>
      </c>
      <c r="C22" s="64">
        <v>14</v>
      </c>
      <c r="D22" s="64">
        <v>15</v>
      </c>
      <c r="E22" s="64">
        <v>16</v>
      </c>
      <c r="F22" s="64">
        <v>17</v>
      </c>
      <c r="G22" s="64">
        <v>18</v>
      </c>
      <c r="H22" s="64">
        <v>19</v>
      </c>
      <c r="I22" s="10"/>
    </row>
    <row r="23" spans="1:9" ht="15.75" x14ac:dyDescent="0.25">
      <c r="A23" s="8" t="s">
        <v>43</v>
      </c>
      <c r="B23" s="7">
        <f>COUNTIF(протокол!O4:O28,протокол!O5)</f>
        <v>17</v>
      </c>
      <c r="C23" s="7">
        <f>COUNTIF(протокол!P4:P28,0)</f>
        <v>17</v>
      </c>
      <c r="D23" s="7">
        <f>COUNTIF(протокол!Q4:Q28,0)</f>
        <v>17</v>
      </c>
      <c r="E23" s="7">
        <f>COUNTIF(протокол!R4:R28,0)</f>
        <v>17</v>
      </c>
      <c r="F23" s="7">
        <f>COUNTIF(протокол!S4:S28,0)</f>
        <v>19</v>
      </c>
      <c r="G23" s="7">
        <f>COUNTIF(протокол!T4:T28,0)</f>
        <v>21</v>
      </c>
      <c r="H23" s="7">
        <f>COUNTIF(протокол!U4:U28,0)</f>
        <v>24</v>
      </c>
      <c r="I23" s="11"/>
    </row>
    <row r="24" spans="1:9" ht="15.75" x14ac:dyDescent="0.25">
      <c r="A24" s="8" t="s">
        <v>62</v>
      </c>
      <c r="B24" s="7">
        <f>COUNTIF(протокол!O4:O28,протокол!O9)</f>
        <v>7</v>
      </c>
      <c r="C24" s="7">
        <f>COUNTIF(протокол!P4:P28,1)</f>
        <v>7</v>
      </c>
      <c r="D24" s="7">
        <f>COUNTIF(протокол!Q4:Q28,1)</f>
        <v>8</v>
      </c>
      <c r="E24" s="7">
        <f>COUNTIF(протокол!R4:R28,1)</f>
        <v>3</v>
      </c>
      <c r="F24" s="7">
        <f>COUNTIF(протокол!S4:S28,1)</f>
        <v>6</v>
      </c>
      <c r="G24" s="7">
        <f>COUNTIF(протокол!T4:T28,1)</f>
        <v>0</v>
      </c>
      <c r="H24" s="7">
        <f>COUNTIF(протокол!U4:U28,1)</f>
        <v>0</v>
      </c>
      <c r="I24" s="11"/>
    </row>
    <row r="25" spans="1:9" ht="15.75" x14ac:dyDescent="0.25">
      <c r="A25" s="8" t="s">
        <v>63</v>
      </c>
      <c r="B25" s="7">
        <f>COUNTIF(протокол!O4:O28,протокол!O4)</f>
        <v>1</v>
      </c>
      <c r="C25" s="7">
        <f>COUNTIF(протокол!P4:P28,2)</f>
        <v>1</v>
      </c>
      <c r="D25" s="7">
        <f>COUNTIF(протокол!Q4:Q28,2)</f>
        <v>0</v>
      </c>
      <c r="E25" s="7">
        <f>COUNTIF(протокол!R4:R28,2)</f>
        <v>5</v>
      </c>
      <c r="F25" s="7">
        <f>COUNTIF(протокол!S4:S28,2)</f>
        <v>0</v>
      </c>
      <c r="G25" s="7">
        <f>COUNTIF(протокол!T4:T28,2)</f>
        <v>3</v>
      </c>
      <c r="H25" s="7">
        <f>COUNTIF(протокол!U4:U28,2)</f>
        <v>0</v>
      </c>
      <c r="I25" s="11"/>
    </row>
    <row r="26" spans="1:9" ht="15.75" x14ac:dyDescent="0.25">
      <c r="A26" s="8" t="s">
        <v>64</v>
      </c>
      <c r="B26" s="7"/>
      <c r="C26" s="7"/>
      <c r="D26" s="7"/>
      <c r="E26" s="7">
        <f>COUNTIF(протокол!R4:R28,3)</f>
        <v>0</v>
      </c>
      <c r="F26" s="7">
        <f>COUNTIF(протокол!S4:S28,3)</f>
        <v>0</v>
      </c>
      <c r="G26" s="7">
        <f>COUNTIF(протокол!T4:T28,3)</f>
        <v>1</v>
      </c>
      <c r="H26" s="7">
        <f>COUNTIF(протокол!U4:U28,3)</f>
        <v>0</v>
      </c>
      <c r="I26" s="11"/>
    </row>
    <row r="27" spans="1:9" ht="15.75" x14ac:dyDescent="0.25">
      <c r="A27" s="8" t="s">
        <v>65</v>
      </c>
      <c r="B27" s="7"/>
      <c r="C27" s="7"/>
      <c r="D27" s="7"/>
      <c r="E27" s="7"/>
      <c r="F27" s="7"/>
      <c r="G27" s="7">
        <f>COUNTIF(протокол!T4:T28,4)</f>
        <v>0</v>
      </c>
      <c r="H27" s="7">
        <f>COUNTIF(протокол!U4:U28,4)</f>
        <v>1</v>
      </c>
    </row>
    <row r="28" spans="1:9" ht="15.75" customHeight="1" x14ac:dyDescent="0.25">
      <c r="H28" s="9"/>
      <c r="I28" s="9"/>
    </row>
    <row r="29" spans="1:9" ht="15.75" x14ac:dyDescent="0.25">
      <c r="H29" s="10"/>
      <c r="I29" s="10"/>
    </row>
    <row r="30" spans="1:9" ht="15.75" x14ac:dyDescent="0.25">
      <c r="H30" s="11"/>
      <c r="I30" s="11"/>
    </row>
    <row r="31" spans="1:9" ht="15.75" x14ac:dyDescent="0.25">
      <c r="H31" s="11"/>
      <c r="I31" s="11"/>
    </row>
    <row r="32" spans="1:9" ht="15.75" x14ac:dyDescent="0.25">
      <c r="H32" s="11"/>
      <c r="I32" s="11"/>
    </row>
    <row r="33" spans="8:9" ht="15.75" x14ac:dyDescent="0.25">
      <c r="H33" s="11"/>
      <c r="I33" s="11"/>
    </row>
  </sheetData>
  <mergeCells count="8">
    <mergeCell ref="B3:C3"/>
    <mergeCell ref="D3:G3"/>
    <mergeCell ref="A9:A10"/>
    <mergeCell ref="A8:G8"/>
    <mergeCell ref="B9:I9"/>
    <mergeCell ref="J9:M9"/>
    <mergeCell ref="B21:H21"/>
    <mergeCell ref="A1:R1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инструкция</vt:lpstr>
      <vt:lpstr>протокол</vt:lpstr>
      <vt:lpstr>статистика</vt:lpstr>
      <vt:lpstr>инструкция!Область_печати</vt:lpstr>
      <vt:lpstr>протокол!Область_печати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Гриня</dc:creator>
  <cp:lastModifiedBy>МОУ Даурская СОШ</cp:lastModifiedBy>
  <dcterms:created xsi:type="dcterms:W3CDTF">2014-03-27T08:51:14Z</dcterms:created>
  <dcterms:modified xsi:type="dcterms:W3CDTF">2018-01-11T15:10:01Z</dcterms:modified>
</cp:coreProperties>
</file>